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60" windowWidth="24720" windowHeight="13740" activeTab="2"/>
  </bookViews>
  <sheets>
    <sheet name="Startsida" sheetId="1" r:id="rId1"/>
    <sheet name="Introduktion" sheetId="2" r:id="rId2"/>
    <sheet name="Redskapskalkyl" sheetId="3" r:id="rId3"/>
    <sheet name="Traktordata" sheetId="4" r:id="rId4"/>
    <sheet name="Underhållsfaktorer" sheetId="5" r:id="rId5"/>
    <sheet name="Maskindata" sheetId="6" r:id="rId6"/>
  </sheets>
  <externalReferences>
    <externalReference r:id="rId9"/>
    <externalReference r:id="rId10"/>
  </externalReferences>
  <definedNames/>
  <calcPr fullCalcOnLoad="1"/>
</workbook>
</file>

<file path=xl/comments3.xml><?xml version="1.0" encoding="utf-8"?>
<comments xmlns="http://schemas.openxmlformats.org/spreadsheetml/2006/main">
  <authors>
    <author>Joharv</author>
    <author>joharv</author>
  </authors>
  <commentList>
    <comment ref="A2" authorId="0">
      <text>
        <r>
          <rPr>
            <b/>
            <sz val="8"/>
            <rFont val="Tahoma"/>
            <family val="0"/>
          </rPr>
          <t>Redskapstyp är bl.a. underlag för att beräkna bränsleförbrukning</t>
        </r>
      </text>
    </comment>
    <comment ref="B1" authorId="0">
      <text>
        <r>
          <rPr>
            <b/>
            <sz val="8"/>
            <rFont val="Tahoma"/>
            <family val="0"/>
          </rPr>
          <t>Genom att trycka på knappen hämtas återanskaffningsvärde, arbetsbredd och fältkapacitetsfaktor från en lista</t>
        </r>
      </text>
    </comment>
    <comment ref="A3" authorId="0">
      <text>
        <r>
          <rPr>
            <b/>
            <sz val="8"/>
            <rFont val="Tahoma"/>
            <family val="0"/>
          </rPr>
          <t>Genom att välja ett specifikt redskap från listan och  trycka på knappen Tabellvärde kan man få pris, arbetsbredd och fältkapacitetsfaktor. 
Egna värden kan läggas till listan, tryck på knappen Lägg till redskap</t>
        </r>
      </text>
    </comment>
    <comment ref="A4" authorId="0">
      <text>
        <r>
          <rPr>
            <b/>
            <sz val="8"/>
            <rFont val="Tahoma"/>
            <family val="0"/>
          </rPr>
          <t>Här kan du lägga in en egen kommentar om redskapet</t>
        </r>
      </text>
    </comment>
    <comment ref="A5" authorId="0">
      <text>
        <r>
          <rPr>
            <sz val="8"/>
            <rFont val="Tahoma"/>
            <family val="0"/>
          </rPr>
          <t xml:space="preserve">Återanskaffningsvärdet (nypris) kan hämtas från en lista genom att trycka på knappen Tabellvärde, men du kan också skriva in ett eget värde
</t>
        </r>
      </text>
    </comment>
    <comment ref="A6" authorId="0">
      <text>
        <r>
          <rPr>
            <b/>
            <sz val="8"/>
            <rFont val="Tahoma"/>
            <family val="0"/>
          </rPr>
          <t>Om du inte vill basera kalkylen på nypris (t.ex. vid köp av begagnad maskin) anges ett annat värde här. Då använder programmet det egna värdet.</t>
        </r>
      </text>
    </comment>
    <comment ref="A7" authorId="0">
      <text>
        <r>
          <rPr>
            <sz val="8"/>
            <rFont val="Tahoma"/>
            <family val="0"/>
          </rPr>
          <t xml:space="preserve">Antal år mellan inköp och försäljning
</t>
        </r>
      </text>
    </comment>
    <comment ref="A12" authorId="0">
      <text>
        <r>
          <rPr>
            <sz val="8"/>
            <rFont val="Tahoma"/>
            <family val="0"/>
          </rPr>
          <t xml:space="preserve">Arbetsdjup bestämmer bränsleförbrukning vid grundbearbetning (plog, kultivator, tallriksredskap. I nuläget påverkas ej såbäddsberedningen.
</t>
        </r>
      </text>
    </comment>
    <comment ref="A13" authorId="0">
      <text>
        <r>
          <rPr>
            <sz val="8"/>
            <rFont val="Tahoma"/>
            <family val="0"/>
          </rPr>
          <t xml:space="preserve">Fältkapacitetsfaktor=den andel av tiden som redskapets fulla kapacitet utnyttjas (Maxvärde=100, tidsspill beror på vändningar, överlappning etc) 
Beräknas från areal, hastighet, arbetsbredd, fältkapacitetsfaktor och slirning.
</t>
        </r>
      </text>
    </comment>
    <comment ref="A16" authorId="0">
      <text>
        <r>
          <rPr>
            <sz val="8"/>
            <rFont val="Tahoma"/>
            <family val="0"/>
          </rPr>
          <t xml:space="preserve">Antal timmar beräknas från areal och avverkning och slirning. Man kan också ange ett eget värde.
</t>
        </r>
      </text>
    </comment>
    <comment ref="A17" authorId="0">
      <text>
        <r>
          <rPr>
            <sz val="8"/>
            <rFont val="Tahoma"/>
            <family val="0"/>
          </rPr>
          <t xml:space="preserve">Bränsleförbrukning beräknas från uppgifter i grunddata, redskapstyp, arbetsdjup (vid grundbearbetning, traktorns vikt, hastighet, arbetsbredd, fältkapacitetsfaktor och slirning.
</t>
        </r>
      </text>
    </comment>
    <comment ref="A18" authorId="0">
      <text>
        <r>
          <rPr>
            <sz val="8"/>
            <rFont val="Tahoma"/>
            <family val="0"/>
          </rPr>
          <t xml:space="preserve">Istället för det beräknade värdet kan du lägga in ett eget värde här. Då använder programmet det egna värdet.
</t>
        </r>
      </text>
    </comment>
    <comment ref="A19" authorId="0">
      <text>
        <r>
          <rPr>
            <sz val="8"/>
            <rFont val="Tahoma"/>
            <family val="0"/>
          </rPr>
          <t xml:space="preserve">Effektbehov beräknas från samma parametrar som bränsleförbrukning.
</t>
        </r>
      </text>
    </comment>
    <comment ref="A20" authorId="0">
      <text>
        <r>
          <rPr>
            <sz val="8"/>
            <rFont val="Tahoma"/>
            <family val="0"/>
          </rPr>
          <t xml:space="preserve">Underhållsfaktor anges i kr/tim användningstid per 1000 kr återanskaffningsvärde. Exempel på värden finns i arket underhållsfaktorer
</t>
        </r>
      </text>
    </comment>
    <comment ref="E18" authorId="0">
      <text>
        <r>
          <rPr>
            <b/>
            <sz val="8"/>
            <rFont val="Tahoma"/>
            <family val="0"/>
          </rPr>
          <t>Används för beräkning av effektbehov</t>
        </r>
      </text>
    </comment>
    <comment ref="D1" authorId="1">
      <text>
        <r>
          <rPr>
            <b/>
            <sz val="8"/>
            <rFont val="Tahoma"/>
            <family val="0"/>
          </rPr>
          <t>joharv:</t>
        </r>
        <r>
          <rPr>
            <sz val="8"/>
            <rFont val="Tahoma"/>
            <family val="0"/>
          </rPr>
          <t xml:space="preserve">
Om du väljer beräkna storlek beräknas traktorns storlek och pris från effektbehovet</t>
        </r>
      </text>
    </comment>
  </commentList>
</comments>
</file>

<file path=xl/sharedStrings.xml><?xml version="1.0" encoding="utf-8"?>
<sst xmlns="http://schemas.openxmlformats.org/spreadsheetml/2006/main" count="348" uniqueCount="247">
  <si>
    <t>Restvärde vid försäljning/skrotning</t>
  </si>
  <si>
    <t>Förvaringsyta, inkl. trafikyta</t>
  </si>
  <si>
    <t xml:space="preserve">Modell </t>
  </si>
  <si>
    <t>Kalkylränta (real, dvs. justerad för inflation)</t>
  </si>
  <si>
    <t>Kostnad arbetskraft</t>
  </si>
  <si>
    <t>Drivmedelspris</t>
  </si>
  <si>
    <t>Underhåll</t>
  </si>
  <si>
    <t>Underhållsfaktor, kr/tim*1000 kr Å</t>
  </si>
  <si>
    <t>Förvaringskostnad, kr/m2</t>
  </si>
  <si>
    <t>Kostnader, kr/år</t>
  </si>
  <si>
    <t>Värdeminskning</t>
  </si>
  <si>
    <t>Ränta</t>
  </si>
  <si>
    <t>Arbetskostnad</t>
  </si>
  <si>
    <t>Kostnad, kr/år</t>
  </si>
  <si>
    <t>Kostnad, kr/h</t>
  </si>
  <si>
    <t>Bränsle</t>
  </si>
  <si>
    <t>Arbetsdjup, cm (medel)</t>
  </si>
  <si>
    <t>Arbetsbredd, m</t>
  </si>
  <si>
    <t>Timmar per år, redskap</t>
  </si>
  <si>
    <t>Fältkapacitetsfaktor (%)</t>
  </si>
  <si>
    <t>buren</t>
  </si>
  <si>
    <t>bogserad</t>
  </si>
  <si>
    <t>Växelplog, buren</t>
  </si>
  <si>
    <t>Växelplog, delburen</t>
  </si>
  <si>
    <t>delburen</t>
  </si>
  <si>
    <t>vagnplog</t>
  </si>
  <si>
    <t>Bogserad</t>
  </si>
  <si>
    <t>Harvar</t>
  </si>
  <si>
    <t>Såjet 4 m</t>
  </si>
  <si>
    <t>Såjet 6 m</t>
  </si>
  <si>
    <t>Kombisåmaskiner</t>
  </si>
  <si>
    <t>Kombi</t>
  </si>
  <si>
    <t>Vältar</t>
  </si>
  <si>
    <t>Vält 6 m</t>
  </si>
  <si>
    <t>Vält 9 m</t>
  </si>
  <si>
    <t>Vält 12 m</t>
  </si>
  <si>
    <t>Crosskiller 6,2 m</t>
  </si>
  <si>
    <t>Med sladdplanka</t>
  </si>
  <si>
    <t>Crosskiller 8,2 m</t>
  </si>
  <si>
    <t>Typ "Carrier" 5 m</t>
  </si>
  <si>
    <t>Typ "Carrier" 6,5 m</t>
  </si>
  <si>
    <t>Typ "Rexius Twin" 4 m</t>
  </si>
  <si>
    <t>Typ "Rexius Twin" 6,3 m</t>
  </si>
  <si>
    <t>Typ "Rexius Twin" 8,3 m</t>
  </si>
  <si>
    <t>Konstgödselspridare</t>
  </si>
  <si>
    <t>Buren 12 m</t>
  </si>
  <si>
    <t>1500 liter</t>
  </si>
  <si>
    <t>Bogserad 24 m</t>
  </si>
  <si>
    <t>3000 liter</t>
  </si>
  <si>
    <t>Bogserad, ramp 12 m</t>
  </si>
  <si>
    <t>4000 liter</t>
  </si>
  <si>
    <t>Bogserad, ramp 24 m</t>
  </si>
  <si>
    <t>Spruta</t>
  </si>
  <si>
    <t>800 liter</t>
  </si>
  <si>
    <t>Buren, luftass 12 m</t>
  </si>
  <si>
    <t>1000 liter</t>
  </si>
  <si>
    <t>2500 liter</t>
  </si>
  <si>
    <t>Bogserad, luftass 24 m</t>
  </si>
  <si>
    <t>Ogräsharvar</t>
  </si>
  <si>
    <t>Långfingerharv 6 m</t>
  </si>
  <si>
    <t>Långfingerharv 12 m</t>
  </si>
  <si>
    <t>Egna maskiner</t>
  </si>
  <si>
    <t>Spearhead, 6m</t>
  </si>
  <si>
    <t>Universalsåmaskin, C 6m</t>
  </si>
  <si>
    <t>Tume, skivbillar 5500 CDD 6</t>
  </si>
  <si>
    <t>Väderstad Rapid RDA-600C</t>
  </si>
  <si>
    <t>Fronttiller 4m</t>
  </si>
  <si>
    <t>Väderstad</t>
  </si>
  <si>
    <t>Fronttiller 5m</t>
  </si>
  <si>
    <t>Heva, frontboard hyd(4-6m)</t>
  </si>
  <si>
    <t>Ogräsharv 12m</t>
  </si>
  <si>
    <t>Einböck</t>
  </si>
  <si>
    <t>carrier</t>
  </si>
  <si>
    <t>Crosskilervält</t>
  </si>
  <si>
    <t>kN/m2</t>
  </si>
  <si>
    <t>kN/m</t>
  </si>
  <si>
    <t>Tallriksredskap</t>
  </si>
  <si>
    <t>Kultivator</t>
  </si>
  <si>
    <t>Effektbehov, kW</t>
  </si>
  <si>
    <t>Avverkning, ha/tim</t>
  </si>
  <si>
    <t>Årlig användning, ha</t>
  </si>
  <si>
    <t>Buren 3,5 m</t>
  </si>
  <si>
    <t>Buren 4 m</t>
  </si>
  <si>
    <t>Buren 4,5 m</t>
  </si>
  <si>
    <t>Bogserad 5 m</t>
  </si>
  <si>
    <t>Bogserad 5,5 m</t>
  </si>
  <si>
    <t>Bogserad 6 m</t>
  </si>
  <si>
    <t>Egen</t>
  </si>
  <si>
    <t>Lätt 3,2 m</t>
  </si>
  <si>
    <t>Tungt 2,5 m</t>
  </si>
  <si>
    <t>Tungt 3,6 m</t>
  </si>
  <si>
    <t>Tungt 4,2 m</t>
  </si>
  <si>
    <t>Tungt 5,4 m</t>
  </si>
  <si>
    <t>Eget</t>
  </si>
  <si>
    <t>Tallrik + vält</t>
  </si>
  <si>
    <t>Konstgödselspr.</t>
  </si>
  <si>
    <t>Buren 3-skärig</t>
  </si>
  <si>
    <t>Buren 4-skärig</t>
  </si>
  <si>
    <t>Buren 5-skärig</t>
  </si>
  <si>
    <t>Buren, 3 sk. var.</t>
  </si>
  <si>
    <t>Buren, 4 sk. var.</t>
  </si>
  <si>
    <t>Buren, 5 sk. var.</t>
  </si>
  <si>
    <t>Delburen 4-skärig</t>
  </si>
  <si>
    <t>Delburen 5-skärig</t>
  </si>
  <si>
    <t>Delburen 6-skärig</t>
  </si>
  <si>
    <t>Delburen 7-skärig</t>
  </si>
  <si>
    <t>Delburen 8-skärig</t>
  </si>
  <si>
    <t>Vagn, 6-skärig</t>
  </si>
  <si>
    <t>Vagn, 7-skärig</t>
  </si>
  <si>
    <t>Vagn, 8-skärig</t>
  </si>
  <si>
    <t>Vagn, 9-skärig</t>
  </si>
  <si>
    <t>Vagn, 10-skärig</t>
  </si>
  <si>
    <t>Buren 3 m</t>
  </si>
  <si>
    <t>Buren 5 m</t>
  </si>
  <si>
    <t>Bogserad 7 m</t>
  </si>
  <si>
    <t>Bogserad 8 m</t>
  </si>
  <si>
    <t>Bogserad 9 m</t>
  </si>
  <si>
    <t>Bogserad 10 m</t>
  </si>
  <si>
    <t>Skivbill 6m</t>
  </si>
  <si>
    <t>Bogserad 3 m</t>
  </si>
  <si>
    <t>Bogserad 4 m</t>
  </si>
  <si>
    <t>Skivbill 3 m</t>
  </si>
  <si>
    <t>Skivbill 4 m</t>
  </si>
  <si>
    <t>Växelplog</t>
  </si>
  <si>
    <t>Arbetsdjup</t>
  </si>
  <si>
    <t>Körhastighet, km/h</t>
  </si>
  <si>
    <t>Innehav, antal år</t>
  </si>
  <si>
    <t>Å=Återanskaffningsvärde (nypris)</t>
  </si>
  <si>
    <t>Inköpspris (om annat än Å)</t>
  </si>
  <si>
    <t>Förvaring</t>
  </si>
  <si>
    <t>Timmar per år</t>
  </si>
  <si>
    <t>Effekt, kW</t>
  </si>
  <si>
    <t>Skatt, försäkring</t>
  </si>
  <si>
    <t>Valtra, X 150</t>
  </si>
  <si>
    <t>Midjestyrd</t>
  </si>
  <si>
    <t>Valtra, M 150</t>
  </si>
  <si>
    <t>John Deere 6820</t>
  </si>
  <si>
    <t>Valtra, T140</t>
  </si>
  <si>
    <t>Lågvarvstraktor</t>
  </si>
  <si>
    <t>Fendt</t>
  </si>
  <si>
    <t>Fendt vario</t>
  </si>
  <si>
    <t>FORD 8770</t>
  </si>
  <si>
    <t>NH TM 190</t>
  </si>
  <si>
    <t>John Deere 7810</t>
  </si>
  <si>
    <t>Deutz Agrotorn</t>
  </si>
  <si>
    <t>Fendt vario 926</t>
  </si>
  <si>
    <t>John Deere 8320</t>
  </si>
  <si>
    <t>Case IH Magnum</t>
  </si>
  <si>
    <t>MF 8270 Xtra</t>
  </si>
  <si>
    <t>Kommentar</t>
  </si>
  <si>
    <t>Kostnadskalkyl för redskap</t>
  </si>
  <si>
    <t>Inget valt</t>
  </si>
  <si>
    <t>Tegplog</t>
  </si>
  <si>
    <t>Grunddata för maskinkalkyler</t>
  </si>
  <si>
    <t>Redskapstyp</t>
  </si>
  <si>
    <t>Släpbill, ej förr.</t>
  </si>
  <si>
    <t>Skivbill, förredskap</t>
  </si>
  <si>
    <t>effekt ej i arbete, %</t>
  </si>
  <si>
    <t>Vikt (kg)</t>
  </si>
  <si>
    <t>För maskinkostnader</t>
  </si>
  <si>
    <t>För bränsleförbrukning</t>
  </si>
  <si>
    <t xml:space="preserve">Lerhalt </t>
  </si>
  <si>
    <t>Verkningsgrad i motor, %</t>
  </si>
  <si>
    <t>Koefficient för rullmotstånd</t>
  </si>
  <si>
    <t>Energiinnehåll bränsle (MJ/l)</t>
  </si>
  <si>
    <t>Slirning,%</t>
  </si>
  <si>
    <t>Inköpspris, kr/kW</t>
  </si>
  <si>
    <t>Kostnadskalkyl för traktor</t>
  </si>
  <si>
    <t>Vikt, kg/kW</t>
  </si>
  <si>
    <t>Förlust från motor och transmission, %</t>
  </si>
  <si>
    <t>Maskinkalkyl</t>
  </si>
  <si>
    <t xml:space="preserve">Kalkyl för att beräkna maskinkostnader för enskilda redskap, baserat på dragkraftsbehov </t>
  </si>
  <si>
    <t>Introduktion</t>
  </si>
  <si>
    <t>Testversion</t>
  </si>
  <si>
    <t>Exempel på underhållsfaktorer.</t>
  </si>
  <si>
    <t>Källa: Christer Johansson, Maskinkalkyl, beräkning av maskinkostnader, Hushållningssällskapet i Östergötland, efter undersökningar vid institutionen för lantbruksteknik, SLU.</t>
  </si>
  <si>
    <t>Normalt underhåll, kr/tim, 1000 kr Å</t>
  </si>
  <si>
    <t>Maskin</t>
  </si>
  <si>
    <t>lätt</t>
  </si>
  <si>
    <t>medel</t>
  </si>
  <si>
    <t>svårt</t>
  </si>
  <si>
    <t>medeltal</t>
  </si>
  <si>
    <t>1-6 år</t>
  </si>
  <si>
    <t>7 år-</t>
  </si>
  <si>
    <t>Buren tegplog</t>
  </si>
  <si>
    <t>Delburen tegplog</t>
  </si>
  <si>
    <t>Buren växelplog</t>
  </si>
  <si>
    <t>Hjulharv, medharv</t>
  </si>
  <si>
    <t>Rotorkultivator</t>
  </si>
  <si>
    <t>Vält</t>
  </si>
  <si>
    <t>Kultivatorer</t>
  </si>
  <si>
    <t>Tallriksredskap, lätt</t>
  </si>
  <si>
    <t>Tallriksredskap, tungt</t>
  </si>
  <si>
    <t>Kombisåmaskin</t>
  </si>
  <si>
    <t>Potatissättare</t>
  </si>
  <si>
    <t>1-3 år</t>
  </si>
  <si>
    <t>4 år-</t>
  </si>
  <si>
    <t>Såmaskin, fläkt</t>
  </si>
  <si>
    <t>Fältkapacitetsfaktor</t>
  </si>
  <si>
    <t>Pris</t>
  </si>
  <si>
    <t>Johan Arvidsson och Daniel Eriksson, avd. för jordbearbetning, SLU</t>
  </si>
  <si>
    <t>Traktorkostnad</t>
  </si>
  <si>
    <t>Totalt</t>
  </si>
  <si>
    <t>Redskap,kr/tim</t>
  </si>
  <si>
    <t>Bränsle kr/tim</t>
  </si>
  <si>
    <t>Traktor kr/tim</t>
  </si>
  <si>
    <t>Totalt, kr/tim (inkl. arbete)</t>
  </si>
  <si>
    <t>Totalt kr/ha</t>
  </si>
  <si>
    <t xml:space="preserve">Motorbelastning, % av maxeffekt </t>
  </si>
  <si>
    <t>Smörjmedelskostnad, påslag på drivmedel</t>
  </si>
  <si>
    <t>Årlig värdeminskning traktorer, %</t>
  </si>
  <si>
    <t>Årlig värdeminskning redskap, %</t>
  </si>
  <si>
    <t>Avsaluvärde relativt inköpspris, %</t>
  </si>
  <si>
    <t>Underhållsfaktorer beräknade från JTI:s kalkylark för maskinkostnader, Sone Ekman. Värdena avser medeltal för en avskrivningstid på 10 år</t>
  </si>
  <si>
    <t>Traktor</t>
  </si>
  <si>
    <t>Lastmaskin</t>
  </si>
  <si>
    <t>Skördetröska</t>
  </si>
  <si>
    <t>Plog, teg buren</t>
  </si>
  <si>
    <t>Plog, teg delburen</t>
  </si>
  <si>
    <t>Plog, växel</t>
  </si>
  <si>
    <t>Tiltpackare</t>
  </si>
  <si>
    <t>Harv</t>
  </si>
  <si>
    <t>Tallriksharv</t>
  </si>
  <si>
    <t>Såmaskin, konv</t>
  </si>
  <si>
    <t>Konstgödselspr, mindre</t>
  </si>
  <si>
    <t>Konstgödselspr, bogs/ramp</t>
  </si>
  <si>
    <t>Spruta, buren</t>
  </si>
  <si>
    <t>Spruta, bogserad</t>
  </si>
  <si>
    <t>Arbetsbredd (m)</t>
  </si>
  <si>
    <t>Typ "Carrier, 3 m</t>
  </si>
  <si>
    <t>Släpbill</t>
  </si>
  <si>
    <t>Såmaskin ej kombi</t>
  </si>
  <si>
    <t>Tröska</t>
  </si>
  <si>
    <t>10 fot</t>
  </si>
  <si>
    <t>12 fot</t>
  </si>
  <si>
    <t>14 fot</t>
  </si>
  <si>
    <t>16 fot</t>
  </si>
  <si>
    <t>18 fot</t>
  </si>
  <si>
    <t>20 fot</t>
  </si>
  <si>
    <t>22 fot</t>
  </si>
  <si>
    <t>24 fot</t>
  </si>
  <si>
    <t>30 fot</t>
  </si>
  <si>
    <r>
      <t>Lista över redskap</t>
    </r>
    <r>
      <rPr>
        <sz val="10"/>
        <rFont val="Arial"/>
        <family val="0"/>
      </rPr>
      <t xml:space="preserve">. Här kan du ändra eller lägga till egna redskap. Redskapen står i olika grupper med 20 rader för varje redskapsgrupp. </t>
    </r>
  </si>
  <si>
    <t>Bränsleförbrukning beräknad, l/ha</t>
  </si>
  <si>
    <t>Bränsleförbrukning egen, liter/ha</t>
  </si>
  <si>
    <t xml:space="preserve">Maskinkostnaden är beräknad med en s.k. realkalkyl. Kalkylen görs i dagens penningvärde och räntan justeras nedåt med hänsyn till inflationen.  Kalkylarket är gjort för att vara flexibelt för användaren. Återanskaffningsvärde och arbetsbredd kan erhållas genom att välja redskap i en lista, men värdena kan också anges direkt i arket. I rutor som är vita kan egna värden läggas in. Antalet timmar redskapet används kan beräknas men kan också anges direkt. Bränsleförbrukning beräknas från jordart, redskapstyp, hastighet, arbetsbredd och -djup men kan också anges direkt. Inköpspris, vikt och effekt för traktor kan läggas in manuellt men kan också beräknas utifrån dragkraftsbehovet för redskapet. Detta görs genom att trycka på knappen "Beräkna storlek och pris". </t>
  </si>
  <si>
    <t>Skivbill 6 m</t>
  </si>
</sst>
</file>

<file path=xl/styles.xml><?xml version="1.0" encoding="utf-8"?>
<styleSheet xmlns="http://schemas.openxmlformats.org/spreadsheetml/2006/main">
  <numFmts count="30">
    <numFmt numFmtId="5" formatCode="#,##0\ &quot;SEK&quot;;\-#,##0\ &quot;SEK&quot;"/>
    <numFmt numFmtId="6" formatCode="#,##0\ &quot;SEK&quot;;[Red]\-#,##0\ &quot;SEK&quot;"/>
    <numFmt numFmtId="7" formatCode="#,##0.00\ &quot;SEK&quot;;\-#,##0.00\ &quot;SEK&quot;"/>
    <numFmt numFmtId="8" formatCode="#,##0.00\ &quot;SEK&quot;;[Red]\-#,##0.00\ &quot;SEK&quot;"/>
    <numFmt numFmtId="42" formatCode="_-* #,##0\ &quot;SEK&quot;_-;\-* #,##0\ &quot;SEK&quot;_-;_-* &quot;-&quot;\ &quot;SEK&quot;_-;_-@_-"/>
    <numFmt numFmtId="41" formatCode="_-* #,##0\ _S_E_K_-;\-* #,##0\ _S_E_K_-;_-* &quot;-&quot;\ _S_E_K_-;_-@_-"/>
    <numFmt numFmtId="44" formatCode="_-* #,##0.00\ &quot;SEK&quot;_-;\-* #,##0.00\ &quot;SEK&quot;_-;_-* &quot;-&quot;??\ &quot;SEK&quot;_-;_-@_-"/>
    <numFmt numFmtId="43" formatCode="_-* #,##0.00\ _S_E_K_-;\-* #,##0.00\ _S_E_K_-;_-* &quot;-&quot;??\ _S_E_K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 ###\ ###\ ##0"/>
    <numFmt numFmtId="181" formatCode="&quot;Yes&quot;;&quot;Yes&quot;;&quot;No&quot;"/>
    <numFmt numFmtId="182" formatCode="&quot;True&quot;;&quot;True&quot;;&quot;False&quot;"/>
    <numFmt numFmtId="183" formatCode="&quot;On&quot;;&quot;On&quot;;&quot;Off&quot;"/>
    <numFmt numFmtId="184" formatCode="[$€-2]\ #,##0.00_);[Red]\([$€-2]\ #,##0.00\)"/>
    <numFmt numFmtId="185" formatCode="0.0"/>
  </numFmts>
  <fonts count="49">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b/>
      <sz val="12"/>
      <name val="Arial"/>
      <family val="2"/>
    </font>
    <font>
      <sz val="6"/>
      <name val="Arial"/>
      <family val="2"/>
    </font>
    <font>
      <sz val="14"/>
      <name val="Arial"/>
      <family val="0"/>
    </font>
    <font>
      <i/>
      <sz val="10"/>
      <name val="Arial"/>
      <family val="2"/>
    </font>
    <font>
      <sz val="8"/>
      <name val="Tahoma"/>
      <family val="0"/>
    </font>
    <font>
      <b/>
      <sz val="8"/>
      <name val="Tahoma"/>
      <family val="0"/>
    </font>
    <font>
      <sz val="9"/>
      <name val="Arial"/>
      <family val="2"/>
    </font>
    <font>
      <sz val="1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3"/>
      <name val="Lucida Grand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indexed="9"/>
        <bgColor indexed="64"/>
      </patternFill>
    </fill>
    <fill>
      <patternFill patternType="solid">
        <fgColor indexed="24"/>
        <bgColor indexed="64"/>
      </patternFill>
    </fill>
    <fill>
      <patternFill patternType="solid">
        <fgColor indexed="41"/>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dotted"/>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4">
    <xf numFmtId="0" fontId="0" fillId="0" borderId="0" xfId="0" applyAlignment="1">
      <alignment/>
    </xf>
    <xf numFmtId="0" fontId="0" fillId="33" borderId="0" xfId="0" applyFill="1" applyAlignment="1">
      <alignment/>
    </xf>
    <xf numFmtId="0" fontId="0" fillId="33" borderId="0" xfId="0" applyFill="1" applyAlignment="1">
      <alignment horizontal="center"/>
    </xf>
    <xf numFmtId="3" fontId="0" fillId="33" borderId="0" xfId="0" applyNumberFormat="1" applyFill="1" applyAlignment="1">
      <alignment horizontal="center"/>
    </xf>
    <xf numFmtId="9" fontId="0" fillId="33" borderId="0" xfId="0" applyNumberFormat="1" applyFill="1" applyAlignment="1">
      <alignment horizontal="center"/>
    </xf>
    <xf numFmtId="3" fontId="0" fillId="33" borderId="0" xfId="0" applyNumberFormat="1" applyFill="1" applyBorder="1" applyAlignment="1">
      <alignment horizontal="center"/>
    </xf>
    <xf numFmtId="9" fontId="0" fillId="0" borderId="10" xfId="0" applyNumberFormat="1" applyFill="1" applyBorder="1" applyAlignment="1" applyProtection="1">
      <alignment horizontal="center"/>
      <protection locked="0"/>
    </xf>
    <xf numFmtId="9" fontId="0" fillId="0" borderId="0" xfId="0" applyNumberFormat="1" applyFill="1" applyBorder="1" applyAlignment="1" applyProtection="1">
      <alignment horizontal="center"/>
      <protection locked="0"/>
    </xf>
    <xf numFmtId="3" fontId="0" fillId="0" borderId="0" xfId="0" applyNumberFormat="1" applyFill="1" applyBorder="1" applyAlignment="1" applyProtection="1">
      <alignment horizontal="center"/>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0" fontId="2" fillId="33" borderId="0" xfId="0" applyFont="1" applyFill="1" applyAlignment="1">
      <alignment wrapText="1"/>
    </xf>
    <xf numFmtId="0" fontId="0" fillId="33" borderId="0" xfId="0" applyFill="1" applyAlignment="1">
      <alignment wrapText="1"/>
    </xf>
    <xf numFmtId="0" fontId="2" fillId="33" borderId="0" xfId="0" applyFont="1" applyFill="1" applyBorder="1" applyAlignment="1">
      <alignment wrapText="1"/>
    </xf>
    <xf numFmtId="0" fontId="0" fillId="0" borderId="11" xfId="0" applyFill="1" applyBorder="1" applyAlignment="1" applyProtection="1">
      <alignment wrapText="1"/>
      <protection locked="0"/>
    </xf>
    <xf numFmtId="0" fontId="0" fillId="34" borderId="0" xfId="0" applyFill="1" applyAlignment="1">
      <alignment/>
    </xf>
    <xf numFmtId="0" fontId="0" fillId="0" borderId="0" xfId="0" applyFill="1" applyAlignment="1">
      <alignment/>
    </xf>
    <xf numFmtId="0" fontId="0" fillId="0" borderId="0" xfId="0" applyFill="1" applyAlignment="1">
      <alignment horizontal="center"/>
    </xf>
    <xf numFmtId="3" fontId="0" fillId="0" borderId="0" xfId="0" applyNumberFormat="1" applyFill="1" applyAlignment="1">
      <alignment/>
    </xf>
    <xf numFmtId="3" fontId="0" fillId="0" borderId="0" xfId="0" applyNumberFormat="1" applyFill="1" applyAlignment="1">
      <alignment horizontal="right"/>
    </xf>
    <xf numFmtId="1" fontId="0" fillId="0" borderId="0" xfId="0" applyNumberFormat="1" applyBorder="1" applyAlignment="1">
      <alignment/>
    </xf>
    <xf numFmtId="1" fontId="0" fillId="0" borderId="0" xfId="0" applyNumberFormat="1" applyAlignment="1">
      <alignment/>
    </xf>
    <xf numFmtId="1" fontId="0" fillId="0" borderId="0" xfId="0" applyNumberFormat="1" applyFill="1" applyBorder="1" applyAlignment="1">
      <alignment/>
    </xf>
    <xf numFmtId="2" fontId="0" fillId="0" borderId="0" xfId="0" applyNumberFormat="1" applyAlignment="1">
      <alignment/>
    </xf>
    <xf numFmtId="0" fontId="5" fillId="0" borderId="0" xfId="0" applyFont="1" applyAlignment="1">
      <alignment/>
    </xf>
    <xf numFmtId="0" fontId="0" fillId="35" borderId="0" xfId="0" applyFill="1" applyBorder="1" applyAlignment="1">
      <alignment/>
    </xf>
    <xf numFmtId="2" fontId="0" fillId="35" borderId="0" xfId="0" applyNumberFormat="1" applyFill="1" applyBorder="1" applyAlignment="1">
      <alignment/>
    </xf>
    <xf numFmtId="0" fontId="2" fillId="35" borderId="0" xfId="0" applyFont="1" applyFill="1" applyBorder="1" applyAlignment="1">
      <alignment/>
    </xf>
    <xf numFmtId="0" fontId="0" fillId="34" borderId="0" xfId="0" applyFill="1" applyBorder="1" applyAlignment="1">
      <alignment/>
    </xf>
    <xf numFmtId="0" fontId="2" fillId="34" borderId="0" xfId="0" applyFont="1" applyFill="1" applyBorder="1" applyAlignment="1">
      <alignment/>
    </xf>
    <xf numFmtId="0" fontId="0" fillId="34" borderId="12" xfId="0" applyFill="1" applyBorder="1" applyAlignment="1">
      <alignment/>
    </xf>
    <xf numFmtId="0" fontId="7" fillId="34" borderId="0" xfId="0" applyFont="1" applyFill="1" applyAlignment="1">
      <alignment/>
    </xf>
    <xf numFmtId="0" fontId="8" fillId="34" borderId="0" xfId="0" applyFont="1" applyFill="1" applyAlignment="1">
      <alignment/>
    </xf>
    <xf numFmtId="1" fontId="0" fillId="34" borderId="0" xfId="0" applyNumberFormat="1" applyFill="1" applyBorder="1" applyAlignment="1">
      <alignment/>
    </xf>
    <xf numFmtId="1" fontId="0" fillId="0" borderId="0" xfId="0" applyNumberFormat="1" applyBorder="1" applyAlignment="1" applyProtection="1">
      <alignment/>
      <protection locked="0"/>
    </xf>
    <xf numFmtId="1" fontId="0" fillId="0" borderId="0" xfId="0" applyNumberFormat="1" applyFill="1" applyBorder="1" applyAlignment="1" applyProtection="1">
      <alignment/>
      <protection locked="0"/>
    </xf>
    <xf numFmtId="2" fontId="0" fillId="0" borderId="0" xfId="0" applyNumberFormat="1" applyBorder="1" applyAlignment="1" applyProtection="1">
      <alignment/>
      <protection locked="0"/>
    </xf>
    <xf numFmtId="1" fontId="0" fillId="36" borderId="0" xfId="0" applyNumberFormat="1" applyFill="1" applyBorder="1" applyAlignment="1" applyProtection="1">
      <alignment/>
      <protection locked="0"/>
    </xf>
    <xf numFmtId="185" fontId="0" fillId="0" borderId="0" xfId="0" applyNumberFormat="1" applyBorder="1" applyAlignment="1" applyProtection="1">
      <alignment/>
      <protection locked="0"/>
    </xf>
    <xf numFmtId="0" fontId="0" fillId="0" borderId="0" xfId="0" applyAlignment="1" applyProtection="1">
      <alignment/>
      <protection locked="0"/>
    </xf>
    <xf numFmtId="0" fontId="0" fillId="0" borderId="0" xfId="0" applyAlignment="1">
      <alignment wrapText="1"/>
    </xf>
    <xf numFmtId="0" fontId="0" fillId="0" borderId="0" xfId="0" applyBorder="1" applyAlignment="1">
      <alignment/>
    </xf>
    <xf numFmtId="0" fontId="7" fillId="37" borderId="0" xfId="0" applyFont="1" applyFill="1" applyBorder="1" applyAlignment="1">
      <alignment/>
    </xf>
    <xf numFmtId="0" fontId="0" fillId="37" borderId="0" xfId="0" applyFill="1" applyBorder="1" applyAlignment="1">
      <alignment/>
    </xf>
    <xf numFmtId="0" fontId="8" fillId="37" borderId="0" xfId="0" applyFont="1" applyFill="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1" fontId="0" fillId="38" borderId="0" xfId="0" applyNumberFormat="1" applyFill="1" applyAlignment="1">
      <alignment/>
    </xf>
    <xf numFmtId="1" fontId="0" fillId="38" borderId="0" xfId="0" applyNumberFormat="1" applyFill="1" applyBorder="1" applyAlignment="1">
      <alignment/>
    </xf>
    <xf numFmtId="2" fontId="0" fillId="38" borderId="0" xfId="0" applyNumberFormat="1" applyFill="1" applyBorder="1" applyAlignment="1">
      <alignment/>
    </xf>
    <xf numFmtId="0" fontId="0" fillId="36" borderId="0" xfId="0" applyFill="1" applyAlignment="1">
      <alignment/>
    </xf>
    <xf numFmtId="0" fontId="5" fillId="36" borderId="0" xfId="0" applyFont="1" applyFill="1" applyAlignment="1">
      <alignment/>
    </xf>
    <xf numFmtId="0" fontId="0" fillId="36" borderId="0" xfId="0" applyFill="1" applyBorder="1" applyAlignment="1">
      <alignment/>
    </xf>
    <xf numFmtId="1" fontId="0" fillId="36" borderId="0" xfId="0" applyNumberFormat="1" applyFill="1" applyAlignment="1">
      <alignment/>
    </xf>
    <xf numFmtId="185" fontId="0" fillId="36" borderId="0" xfId="0" applyNumberFormat="1" applyFill="1" applyAlignment="1">
      <alignment/>
    </xf>
    <xf numFmtId="2" fontId="0" fillId="36" borderId="0" xfId="0" applyNumberFormat="1" applyFill="1" applyBorder="1" applyAlignment="1">
      <alignment/>
    </xf>
    <xf numFmtId="1" fontId="0" fillId="36" borderId="0" xfId="0" applyNumberFormat="1" applyFill="1" applyBorder="1" applyAlignment="1">
      <alignment/>
    </xf>
    <xf numFmtId="2" fontId="0" fillId="36" borderId="0" xfId="0" applyNumberFormat="1" applyFill="1" applyAlignment="1">
      <alignment/>
    </xf>
    <xf numFmtId="0" fontId="2" fillId="36" borderId="0" xfId="0" applyFont="1" applyFill="1" applyBorder="1" applyAlignment="1">
      <alignment/>
    </xf>
    <xf numFmtId="0" fontId="11" fillId="0" borderId="0" xfId="0" applyFont="1" applyAlignment="1">
      <alignment/>
    </xf>
    <xf numFmtId="0" fontId="2" fillId="39" borderId="0" xfId="0" applyFont="1" applyFill="1" applyAlignment="1" applyProtection="1">
      <alignment wrapText="1"/>
      <protection locked="0"/>
    </xf>
    <xf numFmtId="0" fontId="0" fillId="39" borderId="0" xfId="0" applyFill="1" applyAlignment="1" applyProtection="1">
      <alignment/>
      <protection locked="0"/>
    </xf>
    <xf numFmtId="0" fontId="0" fillId="39" borderId="0" xfId="0" applyFill="1" applyAlignment="1" applyProtection="1">
      <alignment horizontal="center"/>
      <protection locked="0"/>
    </xf>
    <xf numFmtId="3" fontId="0" fillId="39" borderId="0" xfId="0" applyNumberFormat="1" applyFill="1" applyAlignment="1" applyProtection="1">
      <alignment horizontal="center"/>
      <protection locked="0"/>
    </xf>
    <xf numFmtId="0" fontId="0" fillId="39" borderId="0" xfId="0" applyFill="1" applyAlignment="1" applyProtection="1">
      <alignment wrapText="1"/>
      <protection locked="0"/>
    </xf>
    <xf numFmtId="1" fontId="0" fillId="39" borderId="0" xfId="0" applyNumberFormat="1" applyFill="1" applyAlignment="1" applyProtection="1">
      <alignment horizontal="center"/>
      <protection locked="0"/>
    </xf>
    <xf numFmtId="0" fontId="0" fillId="39" borderId="0" xfId="0" applyFill="1" applyBorder="1" applyAlignment="1" applyProtection="1">
      <alignment wrapText="1"/>
      <protection locked="0"/>
    </xf>
    <xf numFmtId="0" fontId="0" fillId="39" borderId="0" xfId="0" applyFill="1" applyBorder="1" applyAlignment="1" applyProtection="1">
      <alignment horizontal="center"/>
      <protection locked="0"/>
    </xf>
    <xf numFmtId="3" fontId="0" fillId="39" borderId="0" xfId="0" applyNumberFormat="1" applyFill="1" applyBorder="1" applyAlignment="1" applyProtection="1">
      <alignment horizontal="center"/>
      <protection locked="0"/>
    </xf>
    <xf numFmtId="0" fontId="2" fillId="39" borderId="0" xfId="0" applyFont="1" applyFill="1" applyBorder="1" applyAlignment="1" applyProtection="1">
      <alignment wrapText="1"/>
      <protection locked="0"/>
    </xf>
    <xf numFmtId="0" fontId="0" fillId="39" borderId="11" xfId="0" applyFill="1" applyBorder="1" applyAlignment="1" applyProtection="1">
      <alignment wrapText="1"/>
      <protection locked="0"/>
    </xf>
    <xf numFmtId="9" fontId="0" fillId="39" borderId="0" xfId="0" applyNumberFormat="1" applyFill="1" applyBorder="1" applyAlignment="1" applyProtection="1">
      <alignment horizontal="center"/>
      <protection locked="0"/>
    </xf>
    <xf numFmtId="0" fontId="0" fillId="39" borderId="0" xfId="0" applyFill="1" applyBorder="1" applyAlignment="1" applyProtection="1">
      <alignment/>
      <protection locked="0"/>
    </xf>
    <xf numFmtId="0" fontId="2" fillId="39" borderId="0" xfId="0" applyFont="1" applyFill="1" applyAlignment="1" applyProtection="1">
      <alignment/>
      <protection locked="0"/>
    </xf>
    <xf numFmtId="0" fontId="0" fillId="39" borderId="16" xfId="0" applyFill="1" applyBorder="1" applyAlignment="1" applyProtection="1">
      <alignment wrapText="1"/>
      <protection locked="0"/>
    </xf>
    <xf numFmtId="0" fontId="0" fillId="39" borderId="10" xfId="0" applyFill="1" applyBorder="1" applyAlignment="1" applyProtection="1">
      <alignment horizontal="center"/>
      <protection locked="0"/>
    </xf>
    <xf numFmtId="1" fontId="0" fillId="39" borderId="10" xfId="0" applyNumberFormat="1" applyFill="1" applyBorder="1" applyAlignment="1" applyProtection="1">
      <alignment horizontal="center"/>
      <protection locked="0"/>
    </xf>
    <xf numFmtId="0" fontId="0" fillId="39" borderId="10" xfId="0" applyFill="1" applyBorder="1" applyAlignment="1" applyProtection="1">
      <alignment/>
      <protection locked="0"/>
    </xf>
    <xf numFmtId="3" fontId="0" fillId="39" borderId="10" xfId="0" applyNumberFormat="1" applyFill="1" applyBorder="1" applyAlignment="1" applyProtection="1">
      <alignment horizontal="center"/>
      <protection locked="0"/>
    </xf>
    <xf numFmtId="1" fontId="0" fillId="39" borderId="0" xfId="0" applyNumberFormat="1" applyFill="1" applyBorder="1" applyAlignment="1" applyProtection="1">
      <alignment horizontal="center"/>
      <protection locked="0"/>
    </xf>
    <xf numFmtId="0" fontId="12" fillId="0" borderId="0" xfId="0" applyFont="1" applyAlignment="1">
      <alignment/>
    </xf>
    <xf numFmtId="1" fontId="0" fillId="40" borderId="0" xfId="0" applyNumberFormat="1" applyFill="1" applyBorder="1" applyAlignment="1" applyProtection="1">
      <alignment/>
      <protection/>
    </xf>
    <xf numFmtId="1" fontId="0" fillId="41" borderId="0" xfId="0" applyNumberForma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571500</xdr:colOff>
      <xdr:row>6</xdr:row>
      <xdr:rowOff>66675</xdr:rowOff>
    </xdr:from>
    <xdr:to>
      <xdr:col>11</xdr:col>
      <xdr:colOff>523875</xdr:colOff>
      <xdr:row>31</xdr:row>
      <xdr:rowOff>95250</xdr:rowOff>
    </xdr:to>
    <xdr:pic>
      <xdr:nvPicPr>
        <xdr:cNvPr id="1" name="Picture 1" descr="aug200207"/>
        <xdr:cNvPicPr preferRelativeResize="1">
          <a:picLocks noChangeAspect="1"/>
        </xdr:cNvPicPr>
      </xdr:nvPicPr>
      <xdr:blipFill>
        <a:blip r:embed="rId1"/>
        <a:stretch>
          <a:fillRect/>
        </a:stretch>
      </xdr:blipFill>
      <xdr:spPr>
        <a:xfrm>
          <a:off x="1752600" y="1238250"/>
          <a:ext cx="5267325" cy="4076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v.slu.se/Egnafiler\WPDOK\2004\slfploj3\maskinkalkyler\kalkylallaredskap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mv.slu.se/MIR\Joharv\WPDOK\2005\slfploj3\maskinkalkyler\exempel\JB-Maskinkalkyl-G&#229;r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ktion"/>
      <sheetName val="Grunddata"/>
      <sheetName val="Traktorkalkyl"/>
      <sheetName val="Redskapskalkyl"/>
      <sheetName val="Traktordata"/>
      <sheetName val="Maskindata"/>
      <sheetName val="Underhållsfaktorer"/>
    </sheetNames>
    <definedNames>
      <definedName name="laggtillredskap"/>
      <definedName name="tillbakaredskap"/>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ktion"/>
      <sheetName val="Grunddata"/>
      <sheetName val="Traktorkalkyl"/>
      <sheetName val="Grödor"/>
      <sheetName val="Redskapskalkyl"/>
      <sheetName val="Sammanställning"/>
      <sheetName val="Traktordata"/>
      <sheetName val="Maskindata"/>
      <sheetName val="Underhållsfaktorer"/>
    </sheetNames>
    <definedNames>
      <definedName name="Redskap_modellb"/>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3"/>
  <dimension ref="A1:Q43"/>
  <sheetViews>
    <sheetView zoomScalePageLayoutView="0" workbookViewId="0" topLeftCell="A1">
      <selection activeCell="A6" sqref="A6"/>
    </sheetView>
  </sheetViews>
  <sheetFormatPr defaultColWidth="8.8515625" defaultRowHeight="12.75"/>
  <sheetData>
    <row r="1" spans="1:17" s="41" customFormat="1" ht="18">
      <c r="A1" s="42" t="s">
        <v>170</v>
      </c>
      <c r="B1" s="43"/>
      <c r="C1" s="43"/>
      <c r="D1" s="43"/>
      <c r="E1" s="43"/>
      <c r="F1" s="43"/>
      <c r="G1" s="43"/>
      <c r="H1" s="43"/>
      <c r="I1" s="43"/>
      <c r="J1" s="43"/>
      <c r="K1" s="43"/>
      <c r="L1" s="43"/>
      <c r="M1" s="43"/>
      <c r="N1" s="43"/>
      <c r="O1" s="43"/>
      <c r="P1" s="43"/>
      <c r="Q1" s="43"/>
    </row>
    <row r="2" spans="1:17" s="41" customFormat="1" ht="18">
      <c r="A2" s="42"/>
      <c r="B2" s="43"/>
      <c r="C2" s="43"/>
      <c r="D2" s="43"/>
      <c r="E2" s="43"/>
      <c r="F2" s="43"/>
      <c r="G2" s="43"/>
      <c r="H2" s="43"/>
      <c r="I2" s="43"/>
      <c r="J2" s="43"/>
      <c r="K2" s="43"/>
      <c r="L2" s="43"/>
      <c r="M2" s="43"/>
      <c r="N2" s="43"/>
      <c r="O2" s="43"/>
      <c r="P2" s="43"/>
      <c r="Q2" s="43"/>
    </row>
    <row r="3" spans="1:17" s="41" customFormat="1" ht="18">
      <c r="A3" s="42" t="s">
        <v>171</v>
      </c>
      <c r="B3" s="43"/>
      <c r="C3" s="43"/>
      <c r="D3" s="43"/>
      <c r="E3" s="43"/>
      <c r="F3" s="43"/>
      <c r="G3" s="43"/>
      <c r="H3" s="43"/>
      <c r="I3" s="43"/>
      <c r="J3" s="43"/>
      <c r="K3" s="43"/>
      <c r="L3" s="43"/>
      <c r="M3" s="43"/>
      <c r="N3" s="43"/>
      <c r="O3" s="43"/>
      <c r="P3" s="43"/>
      <c r="Q3" s="43"/>
    </row>
    <row r="4" spans="1:17" s="41" customFormat="1" ht="12.75">
      <c r="A4" s="44" t="s">
        <v>173</v>
      </c>
      <c r="B4" s="43"/>
      <c r="C4" s="43"/>
      <c r="D4" s="43"/>
      <c r="E4" s="43"/>
      <c r="F4" s="43"/>
      <c r="G4" s="43"/>
      <c r="H4" s="43"/>
      <c r="I4" s="43"/>
      <c r="J4" s="43"/>
      <c r="K4" s="43"/>
      <c r="L4" s="43"/>
      <c r="M4" s="43"/>
      <c r="N4" s="43"/>
      <c r="O4" s="43"/>
      <c r="P4" s="43"/>
      <c r="Q4" s="43"/>
    </row>
    <row r="5" spans="1:17" s="41" customFormat="1" ht="12.75">
      <c r="A5" s="44" t="s">
        <v>200</v>
      </c>
      <c r="B5" s="43"/>
      <c r="C5" s="43"/>
      <c r="D5" s="43"/>
      <c r="E5" s="43"/>
      <c r="F5" s="43"/>
      <c r="G5" s="43"/>
      <c r="H5" s="43"/>
      <c r="I5" s="43"/>
      <c r="J5" s="43"/>
      <c r="K5" s="43"/>
      <c r="L5" s="43"/>
      <c r="M5" s="43"/>
      <c r="N5" s="43"/>
      <c r="O5" s="43"/>
      <c r="P5" s="43"/>
      <c r="Q5" s="43"/>
    </row>
    <row r="6" spans="1:17" s="41" customFormat="1" ht="12.75">
      <c r="A6" s="43"/>
      <c r="B6" s="43"/>
      <c r="C6" s="43"/>
      <c r="D6" s="43"/>
      <c r="E6" s="43"/>
      <c r="F6" s="43"/>
      <c r="G6" s="43"/>
      <c r="H6" s="43"/>
      <c r="I6" s="43"/>
      <c r="J6" s="43"/>
      <c r="K6" s="43"/>
      <c r="L6" s="43"/>
      <c r="M6" s="43"/>
      <c r="N6" s="43"/>
      <c r="O6" s="43"/>
      <c r="P6" s="43"/>
      <c r="Q6" s="43"/>
    </row>
    <row r="7" spans="1:17" s="41" customFormat="1" ht="12.75">
      <c r="A7" s="43"/>
      <c r="B7" s="43"/>
      <c r="C7" s="43"/>
      <c r="D7" s="43"/>
      <c r="E7" s="43"/>
      <c r="F7" s="43"/>
      <c r="G7" s="43"/>
      <c r="H7" s="43"/>
      <c r="I7" s="43"/>
      <c r="J7" s="43"/>
      <c r="K7" s="43"/>
      <c r="L7" s="43"/>
      <c r="M7" s="43"/>
      <c r="N7" s="43"/>
      <c r="O7" s="43"/>
      <c r="P7" s="43"/>
      <c r="Q7" s="43"/>
    </row>
    <row r="8" spans="1:17" s="41" customFormat="1" ht="12.75">
      <c r="A8" s="43"/>
      <c r="B8" s="43"/>
      <c r="C8" s="43"/>
      <c r="D8" s="43"/>
      <c r="E8" s="43"/>
      <c r="F8" s="43"/>
      <c r="G8" s="43"/>
      <c r="H8" s="43"/>
      <c r="I8" s="43"/>
      <c r="J8" s="43"/>
      <c r="K8" s="43"/>
      <c r="L8" s="43"/>
      <c r="M8" s="43"/>
      <c r="N8" s="43"/>
      <c r="O8" s="43"/>
      <c r="P8" s="43"/>
      <c r="Q8" s="43"/>
    </row>
    <row r="9" spans="1:17" s="41" customFormat="1" ht="12.75">
      <c r="A9" s="43"/>
      <c r="B9" s="43"/>
      <c r="C9" s="43"/>
      <c r="D9" s="43"/>
      <c r="E9" s="43"/>
      <c r="F9" s="43"/>
      <c r="G9" s="43"/>
      <c r="H9" s="43"/>
      <c r="I9" s="43"/>
      <c r="J9" s="43"/>
      <c r="K9" s="43"/>
      <c r="L9" s="43"/>
      <c r="M9" s="43"/>
      <c r="N9" s="43"/>
      <c r="O9" s="43"/>
      <c r="P9" s="43"/>
      <c r="Q9" s="43"/>
    </row>
    <row r="10" spans="1:17" s="41" customFormat="1" ht="12.75">
      <c r="A10" s="43"/>
      <c r="B10" s="43"/>
      <c r="C10" s="43"/>
      <c r="D10" s="43"/>
      <c r="E10" s="43"/>
      <c r="F10" s="43"/>
      <c r="G10" s="43"/>
      <c r="H10" s="43"/>
      <c r="I10" s="43"/>
      <c r="J10" s="43"/>
      <c r="K10" s="43"/>
      <c r="L10" s="43"/>
      <c r="M10" s="43"/>
      <c r="N10" s="43"/>
      <c r="O10" s="43"/>
      <c r="P10" s="43"/>
      <c r="Q10" s="43"/>
    </row>
    <row r="11" spans="1:17" s="41" customFormat="1" ht="12.75">
      <c r="A11" s="43"/>
      <c r="B11" s="43"/>
      <c r="C11" s="43"/>
      <c r="D11" s="43"/>
      <c r="E11" s="43"/>
      <c r="F11" s="43"/>
      <c r="G11" s="43"/>
      <c r="H11" s="43"/>
      <c r="I11" s="43"/>
      <c r="J11" s="43"/>
      <c r="K11" s="43"/>
      <c r="L11" s="43"/>
      <c r="M11" s="43"/>
      <c r="N11" s="43"/>
      <c r="O11" s="43"/>
      <c r="P11" s="43"/>
      <c r="Q11" s="43"/>
    </row>
    <row r="12" spans="1:17" s="41" customFormat="1" ht="12.75">
      <c r="A12" s="43"/>
      <c r="B12" s="43"/>
      <c r="C12" s="43"/>
      <c r="D12" s="43"/>
      <c r="E12" s="43"/>
      <c r="F12" s="43"/>
      <c r="G12" s="43"/>
      <c r="H12" s="43"/>
      <c r="I12" s="43"/>
      <c r="J12" s="43"/>
      <c r="K12" s="43"/>
      <c r="L12" s="43"/>
      <c r="M12" s="43"/>
      <c r="N12" s="43"/>
      <c r="O12" s="43"/>
      <c r="P12" s="43"/>
      <c r="Q12" s="43"/>
    </row>
    <row r="13" spans="1:17" s="41" customFormat="1" ht="12.75">
      <c r="A13" s="43"/>
      <c r="B13" s="43"/>
      <c r="C13" s="43"/>
      <c r="D13" s="43"/>
      <c r="E13" s="43"/>
      <c r="F13" s="43"/>
      <c r="G13" s="43"/>
      <c r="H13" s="43"/>
      <c r="I13" s="43"/>
      <c r="J13" s="43"/>
      <c r="K13" s="43"/>
      <c r="L13" s="43"/>
      <c r="M13" s="43"/>
      <c r="N13" s="43"/>
      <c r="O13" s="43"/>
      <c r="P13" s="43"/>
      <c r="Q13" s="43"/>
    </row>
    <row r="14" spans="1:17" s="41" customFormat="1" ht="12.75">
      <c r="A14" s="43"/>
      <c r="B14" s="43"/>
      <c r="C14" s="43"/>
      <c r="D14" s="43"/>
      <c r="E14" s="43"/>
      <c r="F14" s="43"/>
      <c r="G14" s="43"/>
      <c r="H14" s="43"/>
      <c r="I14" s="43"/>
      <c r="J14" s="43"/>
      <c r="K14" s="43"/>
      <c r="L14" s="43"/>
      <c r="M14" s="43"/>
      <c r="N14" s="43"/>
      <c r="O14" s="43"/>
      <c r="P14" s="43"/>
      <c r="Q14" s="43"/>
    </row>
    <row r="15" spans="1:17" s="41" customFormat="1" ht="12.75">
      <c r="A15" s="43"/>
      <c r="B15" s="43"/>
      <c r="C15" s="43"/>
      <c r="D15" s="43"/>
      <c r="E15" s="43"/>
      <c r="F15" s="43"/>
      <c r="G15" s="43"/>
      <c r="H15" s="43"/>
      <c r="I15" s="43"/>
      <c r="J15" s="43"/>
      <c r="K15" s="43"/>
      <c r="L15" s="43"/>
      <c r="M15" s="43"/>
      <c r="N15" s="43"/>
      <c r="O15" s="43"/>
      <c r="P15" s="43"/>
      <c r="Q15" s="43"/>
    </row>
    <row r="16" spans="1:17" s="41" customFormat="1" ht="12.75">
      <c r="A16" s="43"/>
      <c r="B16" s="43"/>
      <c r="C16" s="43"/>
      <c r="D16" s="43"/>
      <c r="E16" s="43"/>
      <c r="F16" s="43"/>
      <c r="G16" s="43"/>
      <c r="H16" s="43"/>
      <c r="I16" s="43"/>
      <c r="J16" s="43"/>
      <c r="K16" s="43"/>
      <c r="L16" s="43"/>
      <c r="M16" s="43"/>
      <c r="N16" s="43"/>
      <c r="O16" s="43"/>
      <c r="P16" s="43"/>
      <c r="Q16" s="43"/>
    </row>
    <row r="17" spans="1:17" s="41" customFormat="1" ht="12.75">
      <c r="A17" s="43"/>
      <c r="B17" s="43"/>
      <c r="C17" s="43"/>
      <c r="D17" s="43"/>
      <c r="E17" s="43"/>
      <c r="F17" s="43"/>
      <c r="G17" s="43"/>
      <c r="H17" s="43"/>
      <c r="I17" s="43"/>
      <c r="J17" s="43"/>
      <c r="K17" s="43"/>
      <c r="L17" s="43"/>
      <c r="M17" s="43"/>
      <c r="N17" s="43"/>
      <c r="O17" s="43"/>
      <c r="P17" s="43"/>
      <c r="Q17" s="43"/>
    </row>
    <row r="18" spans="1:17" s="41" customFormat="1" ht="12.75">
      <c r="A18" s="43"/>
      <c r="B18" s="43"/>
      <c r="C18" s="43"/>
      <c r="D18" s="43"/>
      <c r="E18" s="43"/>
      <c r="F18" s="43"/>
      <c r="G18" s="43"/>
      <c r="H18" s="43"/>
      <c r="I18" s="43"/>
      <c r="J18" s="43"/>
      <c r="K18" s="43"/>
      <c r="L18" s="43"/>
      <c r="M18" s="43"/>
      <c r="N18" s="43"/>
      <c r="O18" s="43"/>
      <c r="P18" s="43"/>
      <c r="Q18" s="43"/>
    </row>
    <row r="19" spans="1:17" s="41" customFormat="1" ht="12.75">
      <c r="A19" s="43"/>
      <c r="B19" s="43"/>
      <c r="C19" s="43"/>
      <c r="D19" s="43"/>
      <c r="E19" s="43"/>
      <c r="F19" s="43"/>
      <c r="G19" s="43"/>
      <c r="H19" s="43"/>
      <c r="I19" s="43"/>
      <c r="J19" s="43"/>
      <c r="K19" s="43"/>
      <c r="L19" s="43"/>
      <c r="M19" s="43"/>
      <c r="N19" s="43"/>
      <c r="O19" s="43"/>
      <c r="P19" s="43"/>
      <c r="Q19" s="43"/>
    </row>
    <row r="20" spans="1:17" s="41" customFormat="1" ht="12.75">
      <c r="A20" s="43"/>
      <c r="B20" s="43"/>
      <c r="C20" s="43"/>
      <c r="D20" s="43"/>
      <c r="E20" s="43"/>
      <c r="F20" s="43"/>
      <c r="G20" s="43"/>
      <c r="H20" s="43"/>
      <c r="I20" s="43"/>
      <c r="J20" s="43"/>
      <c r="K20" s="43"/>
      <c r="L20" s="43"/>
      <c r="M20" s="43"/>
      <c r="N20" s="43"/>
      <c r="O20" s="43"/>
      <c r="P20" s="43"/>
      <c r="Q20" s="43"/>
    </row>
    <row r="21" spans="1:17" s="41" customFormat="1" ht="12.75">
      <c r="A21" s="43"/>
      <c r="B21" s="43"/>
      <c r="C21" s="43"/>
      <c r="D21" s="43"/>
      <c r="E21" s="43"/>
      <c r="F21" s="43"/>
      <c r="G21" s="43"/>
      <c r="H21" s="43"/>
      <c r="I21" s="43"/>
      <c r="J21" s="43"/>
      <c r="K21" s="43"/>
      <c r="L21" s="43"/>
      <c r="M21" s="43"/>
      <c r="N21" s="43"/>
      <c r="O21" s="43"/>
      <c r="P21" s="43"/>
      <c r="Q21" s="43"/>
    </row>
    <row r="22" spans="1:17" s="41" customFormat="1" ht="12.75">
      <c r="A22" s="43"/>
      <c r="B22" s="43"/>
      <c r="C22" s="43"/>
      <c r="D22" s="43"/>
      <c r="E22" s="43"/>
      <c r="F22" s="43"/>
      <c r="G22" s="43"/>
      <c r="H22" s="43"/>
      <c r="I22" s="43"/>
      <c r="J22" s="43"/>
      <c r="K22" s="43"/>
      <c r="L22" s="43"/>
      <c r="M22" s="43"/>
      <c r="N22" s="43"/>
      <c r="O22" s="43"/>
      <c r="P22" s="43"/>
      <c r="Q22" s="43"/>
    </row>
    <row r="23" spans="1:17" s="41" customFormat="1" ht="12.75">
      <c r="A23" s="43"/>
      <c r="B23" s="43"/>
      <c r="C23" s="43"/>
      <c r="D23" s="43"/>
      <c r="E23" s="43"/>
      <c r="F23" s="43"/>
      <c r="G23" s="43"/>
      <c r="H23" s="43"/>
      <c r="I23" s="43"/>
      <c r="J23" s="43"/>
      <c r="K23" s="43"/>
      <c r="L23" s="43"/>
      <c r="M23" s="43"/>
      <c r="N23" s="43"/>
      <c r="O23" s="43"/>
      <c r="P23" s="43"/>
      <c r="Q23" s="43"/>
    </row>
    <row r="24" spans="1:17" s="41" customFormat="1" ht="12.75">
      <c r="A24" s="43"/>
      <c r="B24" s="43"/>
      <c r="C24" s="43"/>
      <c r="D24" s="43"/>
      <c r="E24" s="43"/>
      <c r="F24" s="43"/>
      <c r="G24" s="43"/>
      <c r="H24" s="43"/>
      <c r="I24" s="43"/>
      <c r="J24" s="43"/>
      <c r="K24" s="43"/>
      <c r="L24" s="43"/>
      <c r="M24" s="43"/>
      <c r="N24" s="43"/>
      <c r="O24" s="43"/>
      <c r="P24" s="43"/>
      <c r="Q24" s="43"/>
    </row>
    <row r="25" spans="1:17" s="41" customFormat="1" ht="12.75">
      <c r="A25" s="43"/>
      <c r="B25" s="43"/>
      <c r="C25" s="43"/>
      <c r="D25" s="43"/>
      <c r="E25" s="43"/>
      <c r="F25" s="43"/>
      <c r="G25" s="43"/>
      <c r="H25" s="43"/>
      <c r="I25" s="43"/>
      <c r="J25" s="43"/>
      <c r="K25" s="43"/>
      <c r="L25" s="43"/>
      <c r="M25" s="43"/>
      <c r="N25" s="43"/>
      <c r="O25" s="43"/>
      <c r="P25" s="43"/>
      <c r="Q25" s="43"/>
    </row>
    <row r="26" spans="1:17" s="41" customFormat="1" ht="12.75">
      <c r="A26" s="43"/>
      <c r="B26" s="43"/>
      <c r="C26" s="43"/>
      <c r="D26" s="43"/>
      <c r="E26" s="43"/>
      <c r="F26" s="43"/>
      <c r="G26" s="43"/>
      <c r="H26" s="43"/>
      <c r="I26" s="43"/>
      <c r="J26" s="43"/>
      <c r="K26" s="43"/>
      <c r="L26" s="43"/>
      <c r="M26" s="43"/>
      <c r="N26" s="43"/>
      <c r="O26" s="43"/>
      <c r="P26" s="43"/>
      <c r="Q26" s="43"/>
    </row>
    <row r="27" spans="1:17" s="41" customFormat="1" ht="12.75">
      <c r="A27" s="43"/>
      <c r="B27" s="43"/>
      <c r="C27" s="43"/>
      <c r="D27" s="43"/>
      <c r="E27" s="43"/>
      <c r="F27" s="43"/>
      <c r="G27" s="43"/>
      <c r="H27" s="43"/>
      <c r="I27" s="43"/>
      <c r="J27" s="43"/>
      <c r="K27" s="43"/>
      <c r="L27" s="43"/>
      <c r="M27" s="43"/>
      <c r="N27" s="43"/>
      <c r="O27" s="43"/>
      <c r="P27" s="43"/>
      <c r="Q27" s="43"/>
    </row>
    <row r="28" spans="1:17" s="41" customFormat="1" ht="12.75">
      <c r="A28" s="43"/>
      <c r="B28" s="43"/>
      <c r="C28" s="43"/>
      <c r="D28" s="43"/>
      <c r="E28" s="43"/>
      <c r="F28" s="43"/>
      <c r="G28" s="43"/>
      <c r="H28" s="43"/>
      <c r="I28" s="43"/>
      <c r="J28" s="43"/>
      <c r="K28" s="43"/>
      <c r="L28" s="43"/>
      <c r="M28" s="43"/>
      <c r="N28" s="43"/>
      <c r="O28" s="43"/>
      <c r="P28" s="43"/>
      <c r="Q28" s="43"/>
    </row>
    <row r="29" spans="1:17" s="41" customFormat="1" ht="12.75">
      <c r="A29" s="43"/>
      <c r="B29" s="43"/>
      <c r="C29" s="43"/>
      <c r="D29" s="43"/>
      <c r="E29" s="43"/>
      <c r="F29" s="43"/>
      <c r="G29" s="43"/>
      <c r="H29" s="43"/>
      <c r="I29" s="43"/>
      <c r="J29" s="43"/>
      <c r="K29" s="43"/>
      <c r="L29" s="43"/>
      <c r="M29" s="43"/>
      <c r="N29" s="43"/>
      <c r="O29" s="43"/>
      <c r="P29" s="43"/>
      <c r="Q29" s="43"/>
    </row>
    <row r="30" spans="1:17" s="41" customFormat="1" ht="12.75">
      <c r="A30" s="43"/>
      <c r="B30" s="43"/>
      <c r="C30" s="43"/>
      <c r="D30" s="43"/>
      <c r="E30" s="43"/>
      <c r="F30" s="43"/>
      <c r="G30" s="43"/>
      <c r="H30" s="43"/>
      <c r="I30" s="43"/>
      <c r="J30" s="43"/>
      <c r="K30" s="43"/>
      <c r="L30" s="43"/>
      <c r="M30" s="43"/>
      <c r="N30" s="43"/>
      <c r="O30" s="43"/>
      <c r="P30" s="43"/>
      <c r="Q30" s="43"/>
    </row>
    <row r="31" spans="1:17" s="41" customFormat="1" ht="12.75">
      <c r="A31" s="43"/>
      <c r="B31" s="43"/>
      <c r="C31" s="43"/>
      <c r="D31" s="43"/>
      <c r="E31" s="43"/>
      <c r="F31" s="43"/>
      <c r="G31" s="43"/>
      <c r="H31" s="43"/>
      <c r="I31" s="43"/>
      <c r="J31" s="43"/>
      <c r="K31" s="43"/>
      <c r="L31" s="43"/>
      <c r="M31" s="43"/>
      <c r="N31" s="43"/>
      <c r="O31" s="43"/>
      <c r="P31" s="43"/>
      <c r="Q31" s="43"/>
    </row>
    <row r="32" spans="1:17" s="41" customFormat="1" ht="12.75">
      <c r="A32" s="43"/>
      <c r="B32" s="43"/>
      <c r="C32" s="43"/>
      <c r="D32" s="43"/>
      <c r="E32" s="43"/>
      <c r="F32" s="43"/>
      <c r="G32" s="43"/>
      <c r="H32" s="43"/>
      <c r="I32" s="43"/>
      <c r="J32" s="43"/>
      <c r="K32" s="43"/>
      <c r="L32" s="43"/>
      <c r="M32" s="43"/>
      <c r="N32" s="43"/>
      <c r="O32" s="43"/>
      <c r="P32" s="43"/>
      <c r="Q32" s="43"/>
    </row>
    <row r="33" spans="1:17" s="41" customFormat="1" ht="12.75">
      <c r="A33" s="43"/>
      <c r="B33" s="43"/>
      <c r="C33" s="43"/>
      <c r="D33" s="43"/>
      <c r="E33" s="43"/>
      <c r="F33" s="43"/>
      <c r="G33" s="43"/>
      <c r="H33" s="43"/>
      <c r="I33" s="43"/>
      <c r="J33" s="43"/>
      <c r="K33" s="43"/>
      <c r="L33" s="43"/>
      <c r="M33" s="43"/>
      <c r="N33" s="43"/>
      <c r="O33" s="43"/>
      <c r="P33" s="43"/>
      <c r="Q33" s="43"/>
    </row>
    <row r="34" spans="1:17" s="41" customFormat="1" ht="12.75">
      <c r="A34" s="43"/>
      <c r="B34" s="43"/>
      <c r="C34" s="43"/>
      <c r="D34" s="43"/>
      <c r="E34" s="43"/>
      <c r="F34" s="43"/>
      <c r="G34" s="43"/>
      <c r="H34" s="43"/>
      <c r="I34" s="43"/>
      <c r="J34" s="43"/>
      <c r="K34" s="43"/>
      <c r="L34" s="43"/>
      <c r="M34" s="43"/>
      <c r="N34" s="43"/>
      <c r="O34" s="43"/>
      <c r="P34" s="43"/>
      <c r="Q34" s="43"/>
    </row>
    <row r="35" spans="1:17" s="41" customFormat="1" ht="12.75">
      <c r="A35" s="43"/>
      <c r="B35" s="43"/>
      <c r="C35" s="43"/>
      <c r="D35" s="43"/>
      <c r="E35" s="43"/>
      <c r="F35" s="43"/>
      <c r="G35" s="43"/>
      <c r="H35" s="43"/>
      <c r="I35" s="43"/>
      <c r="J35" s="43"/>
      <c r="K35" s="43"/>
      <c r="L35" s="43"/>
      <c r="M35" s="43"/>
      <c r="N35" s="43"/>
      <c r="O35" s="43"/>
      <c r="P35" s="43"/>
      <c r="Q35" s="43"/>
    </row>
    <row r="36" spans="1:17" s="41" customFormat="1" ht="12.75">
      <c r="A36" s="43"/>
      <c r="B36" s="43"/>
      <c r="C36" s="43"/>
      <c r="D36" s="43"/>
      <c r="E36" s="43"/>
      <c r="F36" s="43"/>
      <c r="G36" s="43"/>
      <c r="H36" s="43"/>
      <c r="I36" s="43"/>
      <c r="J36" s="43"/>
      <c r="K36" s="43"/>
      <c r="L36" s="43"/>
      <c r="M36" s="43"/>
      <c r="N36" s="43"/>
      <c r="O36" s="43"/>
      <c r="P36" s="43"/>
      <c r="Q36" s="43"/>
    </row>
    <row r="37" spans="1:17" s="41" customFormat="1" ht="12.75">
      <c r="A37" s="43"/>
      <c r="B37" s="43"/>
      <c r="C37" s="43"/>
      <c r="D37" s="43"/>
      <c r="E37" s="43"/>
      <c r="F37" s="43"/>
      <c r="G37" s="43"/>
      <c r="H37" s="43"/>
      <c r="I37" s="43"/>
      <c r="J37" s="43"/>
      <c r="K37" s="43"/>
      <c r="L37" s="43"/>
      <c r="M37" s="43"/>
      <c r="N37" s="43"/>
      <c r="O37" s="43"/>
      <c r="P37" s="43"/>
      <c r="Q37" s="43"/>
    </row>
    <row r="38" spans="1:17" s="41" customFormat="1" ht="12.75">
      <c r="A38" s="43"/>
      <c r="B38" s="43"/>
      <c r="C38" s="43"/>
      <c r="D38" s="43"/>
      <c r="E38" s="43"/>
      <c r="F38" s="43"/>
      <c r="G38" s="43"/>
      <c r="H38" s="43"/>
      <c r="I38" s="43"/>
      <c r="J38" s="43"/>
      <c r="K38" s="43"/>
      <c r="L38" s="43"/>
      <c r="M38" s="43"/>
      <c r="N38" s="43"/>
      <c r="O38" s="43"/>
      <c r="P38" s="43"/>
      <c r="Q38" s="43"/>
    </row>
    <row r="39" spans="1:17" s="41" customFormat="1" ht="12.75">
      <c r="A39" s="43"/>
      <c r="B39" s="43"/>
      <c r="C39" s="43"/>
      <c r="D39" s="43"/>
      <c r="E39" s="43"/>
      <c r="F39" s="43"/>
      <c r="G39" s="43"/>
      <c r="H39" s="43"/>
      <c r="I39" s="43"/>
      <c r="J39" s="43"/>
      <c r="K39" s="43"/>
      <c r="L39" s="43"/>
      <c r="M39" s="43"/>
      <c r="N39" s="43"/>
      <c r="O39" s="43"/>
      <c r="P39" s="43"/>
      <c r="Q39" s="43"/>
    </row>
    <row r="40" spans="1:17" s="41" customFormat="1" ht="12.75">
      <c r="A40" s="43"/>
      <c r="B40" s="43"/>
      <c r="C40" s="43"/>
      <c r="D40" s="43"/>
      <c r="E40" s="43"/>
      <c r="F40" s="43"/>
      <c r="G40" s="43"/>
      <c r="H40" s="43"/>
      <c r="I40" s="43"/>
      <c r="J40" s="43"/>
      <c r="K40" s="43"/>
      <c r="L40" s="43"/>
      <c r="M40" s="43"/>
      <c r="N40" s="43"/>
      <c r="O40" s="43"/>
      <c r="P40" s="43"/>
      <c r="Q40" s="43"/>
    </row>
    <row r="41" spans="1:17" s="41" customFormat="1" ht="12.75">
      <c r="A41" s="43"/>
      <c r="B41" s="43"/>
      <c r="C41" s="43"/>
      <c r="D41" s="43"/>
      <c r="E41" s="43"/>
      <c r="F41" s="43"/>
      <c r="G41" s="43"/>
      <c r="H41" s="43"/>
      <c r="I41" s="43"/>
      <c r="J41" s="43"/>
      <c r="K41" s="43"/>
      <c r="L41" s="43"/>
      <c r="M41" s="43"/>
      <c r="N41" s="43"/>
      <c r="O41" s="43"/>
      <c r="P41" s="43"/>
      <c r="Q41" s="43"/>
    </row>
    <row r="42" spans="1:17" s="41" customFormat="1" ht="12.75">
      <c r="A42" s="43"/>
      <c r="B42" s="43"/>
      <c r="C42" s="43"/>
      <c r="D42" s="43"/>
      <c r="E42" s="43"/>
      <c r="F42" s="43"/>
      <c r="G42" s="43"/>
      <c r="H42" s="43"/>
      <c r="I42" s="43"/>
      <c r="J42" s="43"/>
      <c r="K42" s="43"/>
      <c r="L42" s="43"/>
      <c r="M42" s="43"/>
      <c r="N42" s="43"/>
      <c r="O42" s="43"/>
      <c r="P42" s="43"/>
      <c r="Q42" s="43"/>
    </row>
    <row r="43" spans="1:17" s="41" customFormat="1" ht="12.75">
      <c r="A43" s="43"/>
      <c r="B43" s="43"/>
      <c r="C43" s="43"/>
      <c r="D43" s="43"/>
      <c r="E43" s="43"/>
      <c r="F43" s="43"/>
      <c r="G43" s="43"/>
      <c r="H43" s="43"/>
      <c r="I43" s="43"/>
      <c r="J43" s="43"/>
      <c r="K43" s="43"/>
      <c r="L43" s="43"/>
      <c r="M43" s="43"/>
      <c r="N43" s="43"/>
      <c r="O43" s="43"/>
      <c r="P43" s="43"/>
      <c r="Q43" s="43"/>
    </row>
    <row r="44" s="41" customFormat="1" ht="12.75"/>
    <row r="45" s="41" customFormat="1" ht="12.75"/>
    <row r="46" s="41" customFormat="1" ht="12.75"/>
    <row r="47" s="41" customFormat="1" ht="12.75"/>
    <row r="48" s="41" customFormat="1" ht="12.75"/>
    <row r="49" s="41" customFormat="1" ht="12.75"/>
    <row r="50" s="41" customFormat="1" ht="12.75"/>
    <row r="51" s="41" customFormat="1" ht="12.75"/>
    <row r="52" s="41" customFormat="1" ht="12.75"/>
    <row r="53" s="41" customFormat="1" ht="12.75"/>
    <row r="54" s="41" customFormat="1" ht="12.75"/>
    <row r="55" s="41" customFormat="1" ht="12.75"/>
    <row r="56" s="41" customFormat="1" ht="12.75"/>
    <row r="57" s="41" customFormat="1" ht="12.75"/>
  </sheetData>
  <sheetProtection selectLockedCells="1"/>
  <printOptions/>
  <pageMargins left="0.75" right="0.75" top="1" bottom="1" header="0.5" footer="0.5"/>
  <pageSetup orientation="portrait" paperSize="3"/>
  <drawing r:id="rId1"/>
</worksheet>
</file>

<file path=xl/worksheets/sheet2.xml><?xml version="1.0" encoding="utf-8"?>
<worksheet xmlns="http://schemas.openxmlformats.org/spreadsheetml/2006/main" xmlns:r="http://schemas.openxmlformats.org/officeDocument/2006/relationships">
  <sheetPr codeName="Sheet4"/>
  <dimension ref="A1:A2"/>
  <sheetViews>
    <sheetView zoomScalePageLayoutView="0" workbookViewId="0" topLeftCell="A1">
      <selection activeCell="A3" sqref="A3"/>
    </sheetView>
  </sheetViews>
  <sheetFormatPr defaultColWidth="8.8515625" defaultRowHeight="12.75"/>
  <cols>
    <col min="1" max="1" width="112.421875" style="0" customWidth="1"/>
  </cols>
  <sheetData>
    <row r="1" ht="12.75">
      <c r="A1" t="s">
        <v>172</v>
      </c>
    </row>
    <row r="2" ht="75.75" customHeight="1">
      <c r="A2" s="40" t="s">
        <v>245</v>
      </c>
    </row>
  </sheetData>
  <sheetProtection selectLockedCells="1"/>
  <printOptions/>
  <pageMargins left="0.75" right="0.75" top="1" bottom="1" header="0.5" footer="0.5"/>
  <pageSetup orientation="portrait" paperSize="3"/>
</worksheet>
</file>

<file path=xl/worksheets/sheet3.xml><?xml version="1.0" encoding="utf-8"?>
<worksheet xmlns="http://schemas.openxmlformats.org/spreadsheetml/2006/main" xmlns:r="http://schemas.openxmlformats.org/officeDocument/2006/relationships">
  <sheetPr codeName="Sheet1"/>
  <dimension ref="A1:AA42"/>
  <sheetViews>
    <sheetView tabSelected="1" zoomScalePageLayoutView="0" workbookViewId="0" topLeftCell="A1">
      <selection activeCell="D12" sqref="D12"/>
    </sheetView>
  </sheetViews>
  <sheetFormatPr defaultColWidth="8.8515625" defaultRowHeight="12.75"/>
  <cols>
    <col min="1" max="1" width="30.8515625" style="0" customWidth="1"/>
    <col min="2" max="2" width="13.7109375" style="0" customWidth="1"/>
    <col min="3" max="3" width="30.140625" style="0" customWidth="1"/>
    <col min="4" max="4" width="12.140625" style="0" customWidth="1"/>
    <col min="5" max="5" width="35.421875" style="0" customWidth="1"/>
    <col min="6" max="6" width="9.421875" style="0" customWidth="1"/>
    <col min="7" max="7" width="13.7109375" style="0" customWidth="1"/>
    <col min="8" max="8" width="30.421875" style="0" customWidth="1"/>
    <col min="9" max="15" width="13.7109375" style="0" customWidth="1"/>
  </cols>
  <sheetData>
    <row r="1" spans="1:15" ht="13.5" customHeight="1">
      <c r="A1" s="24" t="s">
        <v>150</v>
      </c>
      <c r="C1" s="24" t="s">
        <v>167</v>
      </c>
      <c r="E1" s="24" t="s">
        <v>153</v>
      </c>
      <c r="G1" s="51"/>
      <c r="H1" s="52"/>
      <c r="I1" s="51"/>
      <c r="J1" s="51"/>
      <c r="K1" s="51"/>
      <c r="L1" s="51"/>
      <c r="M1" s="51"/>
      <c r="N1" s="51"/>
      <c r="O1" s="51"/>
    </row>
    <row r="2" spans="1:15" ht="15.75" customHeight="1">
      <c r="A2" s="25" t="s">
        <v>154</v>
      </c>
      <c r="B2" s="9">
        <v>5</v>
      </c>
      <c r="C2" s="28"/>
      <c r="D2" s="9"/>
      <c r="E2" s="31"/>
      <c r="G2" s="51"/>
      <c r="H2" s="53"/>
      <c r="I2" s="51"/>
      <c r="J2" s="51"/>
      <c r="K2" s="51"/>
      <c r="L2" s="51"/>
      <c r="M2" s="51"/>
      <c r="N2" s="51"/>
      <c r="O2" s="51"/>
    </row>
    <row r="3" spans="1:15" ht="15" customHeight="1">
      <c r="A3" s="25" t="s">
        <v>2</v>
      </c>
      <c r="B3" s="9">
        <v>83</v>
      </c>
      <c r="C3" s="28" t="s">
        <v>2</v>
      </c>
      <c r="D3" s="9"/>
      <c r="E3" s="32" t="s">
        <v>159</v>
      </c>
      <c r="G3" s="51"/>
      <c r="H3" s="53"/>
      <c r="I3" s="51"/>
      <c r="J3" s="51"/>
      <c r="K3" s="51"/>
      <c r="L3" s="51"/>
      <c r="M3" s="51"/>
      <c r="N3" s="51"/>
      <c r="O3" s="51"/>
    </row>
    <row r="4" spans="1:15" ht="14.25" customHeight="1">
      <c r="A4" s="25" t="s">
        <v>149</v>
      </c>
      <c r="B4" s="9"/>
      <c r="C4" s="28" t="s">
        <v>149</v>
      </c>
      <c r="D4" s="9"/>
      <c r="E4" s="30" t="s">
        <v>3</v>
      </c>
      <c r="F4" s="39">
        <v>5</v>
      </c>
      <c r="G4" s="51"/>
      <c r="H4" s="53"/>
      <c r="I4" s="51"/>
      <c r="J4" s="51"/>
      <c r="K4" s="51"/>
      <c r="L4" s="51"/>
      <c r="M4" s="51"/>
      <c r="N4" s="51"/>
      <c r="O4" s="51"/>
    </row>
    <row r="5" spans="1:27" ht="12.75">
      <c r="A5" s="25" t="s">
        <v>127</v>
      </c>
      <c r="B5" s="34">
        <f>VLOOKUP(B3,Maskindata!A1:F300,6)</f>
        <v>110000</v>
      </c>
      <c r="C5" s="28" t="s">
        <v>158</v>
      </c>
      <c r="D5" s="34">
        <f>B19*F19</f>
        <v>5080.779944398394</v>
      </c>
      <c r="E5" s="30" t="s">
        <v>4</v>
      </c>
      <c r="F5" s="39">
        <v>180</v>
      </c>
      <c r="G5" s="54"/>
      <c r="H5" s="53"/>
      <c r="I5" s="54"/>
      <c r="J5" s="54"/>
      <c r="K5" s="54"/>
      <c r="L5" s="54"/>
      <c r="M5" s="54"/>
      <c r="N5" s="54"/>
      <c r="O5" s="54"/>
      <c r="P5" s="21"/>
      <c r="Q5" s="21"/>
      <c r="R5" s="21"/>
      <c r="S5" s="21"/>
      <c r="T5" s="21"/>
      <c r="U5" s="21"/>
      <c r="V5" s="21"/>
      <c r="W5" s="21"/>
      <c r="X5" s="21"/>
      <c r="Y5" s="21"/>
      <c r="Z5" s="21"/>
      <c r="AA5" s="21"/>
    </row>
    <row r="6" spans="1:27" ht="12.75">
      <c r="A6" s="25" t="s">
        <v>128</v>
      </c>
      <c r="B6" s="35">
        <v>0</v>
      </c>
      <c r="C6" s="28" t="s">
        <v>127</v>
      </c>
      <c r="D6" s="34">
        <f>B19*F9</f>
        <v>465738.1615698528</v>
      </c>
      <c r="E6" s="30" t="s">
        <v>5</v>
      </c>
      <c r="F6" s="39">
        <v>6</v>
      </c>
      <c r="G6" s="54"/>
      <c r="H6" s="53"/>
      <c r="I6" s="54"/>
      <c r="J6" s="54"/>
      <c r="K6" s="54"/>
      <c r="L6" s="54"/>
      <c r="M6" s="54"/>
      <c r="N6" s="54"/>
      <c r="O6" s="54"/>
      <c r="P6" s="21"/>
      <c r="Q6" s="21"/>
      <c r="R6" s="21"/>
      <c r="S6" s="21"/>
      <c r="T6" s="21"/>
      <c r="U6" s="21"/>
      <c r="V6" s="21"/>
      <c r="W6" s="21"/>
      <c r="X6" s="21"/>
      <c r="Y6" s="21"/>
      <c r="Z6" s="21"/>
      <c r="AA6" s="21"/>
    </row>
    <row r="7" spans="1:27" ht="12.75">
      <c r="A7" s="25" t="s">
        <v>126</v>
      </c>
      <c r="B7" s="35">
        <v>8</v>
      </c>
      <c r="C7" s="28" t="s">
        <v>128</v>
      </c>
      <c r="D7" s="35">
        <v>0</v>
      </c>
      <c r="E7" s="30" t="s">
        <v>8</v>
      </c>
      <c r="F7" s="39">
        <v>50</v>
      </c>
      <c r="G7" s="54"/>
      <c r="H7" s="53"/>
      <c r="I7" s="54"/>
      <c r="J7" s="54"/>
      <c r="K7" s="54"/>
      <c r="L7" s="54"/>
      <c r="M7" s="54"/>
      <c r="N7" s="54"/>
      <c r="O7" s="54"/>
      <c r="P7" s="21"/>
      <c r="Q7" s="21"/>
      <c r="R7" s="21"/>
      <c r="S7" s="21"/>
      <c r="T7" s="21"/>
      <c r="U7" s="21"/>
      <c r="V7" s="21"/>
      <c r="W7" s="21"/>
      <c r="X7" s="21"/>
      <c r="Y7" s="21"/>
      <c r="Z7" s="21"/>
      <c r="AA7" s="21"/>
    </row>
    <row r="8" spans="1:27" ht="12.75">
      <c r="A8" s="25" t="s">
        <v>0</v>
      </c>
      <c r="B8" s="83">
        <f>IF(B6&gt;0,F12/100*B6*((100-F11)/100)^B7,F12/100*B5*((100-F11)/100)^B7)</f>
        <v>40248.68413500002</v>
      </c>
      <c r="C8" s="28" t="s">
        <v>126</v>
      </c>
      <c r="D8" s="35">
        <v>8</v>
      </c>
      <c r="E8" s="30" t="s">
        <v>209</v>
      </c>
      <c r="F8" s="39">
        <v>7</v>
      </c>
      <c r="G8" s="54"/>
      <c r="H8" s="53"/>
      <c r="I8" s="54"/>
      <c r="J8" s="54"/>
      <c r="K8" s="54"/>
      <c r="L8" s="54"/>
      <c r="M8" s="54"/>
      <c r="N8" s="54"/>
      <c r="O8" s="54"/>
      <c r="P8" s="21"/>
      <c r="Q8" s="21"/>
      <c r="R8" s="21"/>
      <c r="S8" s="21"/>
      <c r="T8" s="21"/>
      <c r="U8" s="21"/>
      <c r="V8" s="21"/>
      <c r="W8" s="21"/>
      <c r="X8" s="21"/>
      <c r="Y8" s="21"/>
      <c r="Z8" s="21"/>
      <c r="AA8" s="21"/>
    </row>
    <row r="9" spans="1:27" ht="12.75">
      <c r="A9" s="25" t="s">
        <v>80</v>
      </c>
      <c r="B9" s="34">
        <v>500</v>
      </c>
      <c r="C9" s="28" t="s">
        <v>0</v>
      </c>
      <c r="D9" s="82">
        <f>IF(D7&gt;0,F12/100*D7*((100-F10)/100)^D8,F12/100*D6*((100-F10)/100)^D8)</f>
        <v>203171.7722893336</v>
      </c>
      <c r="E9" s="15" t="s">
        <v>166</v>
      </c>
      <c r="F9" s="39">
        <v>5500</v>
      </c>
      <c r="G9" s="54"/>
      <c r="H9" s="53"/>
      <c r="I9" s="54"/>
      <c r="J9" s="54"/>
      <c r="K9" s="54"/>
      <c r="L9" s="54"/>
      <c r="M9" s="54"/>
      <c r="N9" s="54"/>
      <c r="O9" s="54"/>
      <c r="P9" s="21"/>
      <c r="Q9" s="21"/>
      <c r="R9" s="21"/>
      <c r="S9" s="21"/>
      <c r="T9" s="21"/>
      <c r="U9" s="21"/>
      <c r="V9" s="21"/>
      <c r="W9" s="21"/>
      <c r="X9" s="21"/>
      <c r="Y9" s="21"/>
      <c r="Z9" s="21"/>
      <c r="AA9" s="21"/>
    </row>
    <row r="10" spans="1:27" ht="12.75">
      <c r="A10" s="25" t="s">
        <v>125</v>
      </c>
      <c r="B10" s="34">
        <v>10</v>
      </c>
      <c r="C10" s="28" t="s">
        <v>130</v>
      </c>
      <c r="D10" s="35">
        <v>378</v>
      </c>
      <c r="E10" s="15" t="s">
        <v>210</v>
      </c>
      <c r="F10" s="39">
        <v>8</v>
      </c>
      <c r="G10" s="54"/>
      <c r="H10" s="53"/>
      <c r="I10" s="54"/>
      <c r="J10" s="54"/>
      <c r="K10" s="54"/>
      <c r="L10" s="54"/>
      <c r="M10" s="54"/>
      <c r="N10" s="54"/>
      <c r="O10" s="54"/>
      <c r="P10" s="21"/>
      <c r="Q10" s="21"/>
      <c r="R10" s="21"/>
      <c r="S10" s="21"/>
      <c r="T10" s="21"/>
      <c r="U10" s="21"/>
      <c r="V10" s="21"/>
      <c r="W10" s="21"/>
      <c r="X10" s="21"/>
      <c r="Y10" s="21"/>
      <c r="Z10" s="21"/>
      <c r="AA10" s="21"/>
    </row>
    <row r="11" spans="1:27" ht="12.75">
      <c r="A11" s="25" t="s">
        <v>17</v>
      </c>
      <c r="B11" s="38">
        <f>VLOOKUP(B3,Maskindata!A1:F300,3)</f>
        <v>1.6</v>
      </c>
      <c r="C11" s="28" t="s">
        <v>131</v>
      </c>
      <c r="D11" s="34">
        <f>B19</f>
        <v>84.67966573997323</v>
      </c>
      <c r="E11" s="15" t="s">
        <v>211</v>
      </c>
      <c r="F11" s="39">
        <v>10</v>
      </c>
      <c r="G11" s="55"/>
      <c r="H11" s="53"/>
      <c r="I11" s="55"/>
      <c r="J11" s="55"/>
      <c r="K11" s="55"/>
      <c r="L11" s="55"/>
      <c r="M11" s="55"/>
      <c r="N11" s="55"/>
      <c r="O11" s="55"/>
      <c r="P11" s="21"/>
      <c r="Q11" s="21"/>
      <c r="R11" s="21"/>
      <c r="S11" s="21"/>
      <c r="T11" s="21"/>
      <c r="U11" s="21"/>
      <c r="V11" s="21"/>
      <c r="W11" s="21"/>
      <c r="X11" s="21"/>
      <c r="Y11" s="21"/>
      <c r="Z11" s="21"/>
      <c r="AA11" s="21"/>
    </row>
    <row r="12" spans="1:27" ht="12.75">
      <c r="A12" s="25" t="s">
        <v>16</v>
      </c>
      <c r="B12" s="34">
        <v>20</v>
      </c>
      <c r="C12" s="28" t="s">
        <v>7</v>
      </c>
      <c r="D12" s="36">
        <v>0.05</v>
      </c>
      <c r="E12" s="15" t="s">
        <v>212</v>
      </c>
      <c r="F12" s="39">
        <v>85</v>
      </c>
      <c r="G12" s="54"/>
      <c r="H12" s="53"/>
      <c r="I12" s="54"/>
      <c r="J12" s="54"/>
      <c r="K12" s="54"/>
      <c r="L12" s="54"/>
      <c r="M12" s="54"/>
      <c r="N12" s="54"/>
      <c r="O12" s="54"/>
      <c r="P12" s="21"/>
      <c r="Q12" s="21"/>
      <c r="R12" s="21"/>
      <c r="S12" s="21"/>
      <c r="T12" s="21"/>
      <c r="U12" s="21"/>
      <c r="V12" s="21"/>
      <c r="W12" s="21"/>
      <c r="X12" s="21"/>
      <c r="Y12" s="21"/>
      <c r="Z12" s="21"/>
      <c r="AA12" s="21"/>
    </row>
    <row r="13" spans="1:27" ht="12.75">
      <c r="A13" s="25" t="s">
        <v>19</v>
      </c>
      <c r="B13" s="34">
        <f>VLOOKUP(B3,Maskindata!A1:F300,4)</f>
        <v>80</v>
      </c>
      <c r="C13" s="28" t="s">
        <v>1</v>
      </c>
      <c r="D13" s="34">
        <v>20</v>
      </c>
      <c r="E13" s="32" t="s">
        <v>160</v>
      </c>
      <c r="G13" s="54"/>
      <c r="H13" s="53"/>
      <c r="I13" s="54"/>
      <c r="J13" s="54"/>
      <c r="K13" s="54"/>
      <c r="L13" s="54"/>
      <c r="M13" s="54"/>
      <c r="N13" s="54"/>
      <c r="O13" s="54"/>
      <c r="P13" s="21"/>
      <c r="Q13" s="21"/>
      <c r="R13" s="21"/>
      <c r="S13" s="21"/>
      <c r="T13" s="21"/>
      <c r="U13" s="21"/>
      <c r="V13" s="21"/>
      <c r="W13" s="21"/>
      <c r="X13" s="21"/>
      <c r="Y13" s="21"/>
      <c r="Z13" s="21"/>
      <c r="AA13" s="21"/>
    </row>
    <row r="14" spans="1:27" ht="12.75">
      <c r="A14" s="25" t="s">
        <v>165</v>
      </c>
      <c r="B14" s="34">
        <v>10</v>
      </c>
      <c r="C14" s="29" t="s">
        <v>9</v>
      </c>
      <c r="D14" s="20"/>
      <c r="E14" s="28" t="s">
        <v>164</v>
      </c>
      <c r="F14" s="39">
        <v>40</v>
      </c>
      <c r="G14" s="54"/>
      <c r="H14" s="53"/>
      <c r="I14" s="54"/>
      <c r="J14" s="54"/>
      <c r="K14" s="54"/>
      <c r="L14" s="54"/>
      <c r="M14" s="54"/>
      <c r="N14" s="54"/>
      <c r="O14" s="54"/>
      <c r="P14" s="21"/>
      <c r="Q14" s="21"/>
      <c r="R14" s="21"/>
      <c r="S14" s="21"/>
      <c r="T14" s="21"/>
      <c r="U14" s="21"/>
      <c r="V14" s="21"/>
      <c r="W14" s="21"/>
      <c r="X14" s="21"/>
      <c r="Y14" s="21"/>
      <c r="Z14" s="21"/>
      <c r="AA14" s="21"/>
    </row>
    <row r="15" spans="1:15" s="23" customFormat="1" ht="12.75">
      <c r="A15" s="26" t="s">
        <v>79</v>
      </c>
      <c r="B15" s="50">
        <f>B11*B10*B13*(100-B14)/100000</f>
        <v>1.152</v>
      </c>
      <c r="C15" s="28" t="s">
        <v>10</v>
      </c>
      <c r="D15" s="49">
        <f>IF(D8&gt;0,IF(D7&gt;0,(D7-D9)/D8,(D6-D9)/D8),0)</f>
        <v>32820.7986600649</v>
      </c>
      <c r="E15" s="15" t="s">
        <v>162</v>
      </c>
      <c r="F15" s="39">
        <v>33</v>
      </c>
      <c r="G15" s="56"/>
      <c r="H15" s="56"/>
      <c r="I15" s="56"/>
      <c r="J15" s="56"/>
      <c r="K15" s="56"/>
      <c r="L15" s="56"/>
      <c r="M15" s="56"/>
      <c r="N15" s="56"/>
      <c r="O15" s="56"/>
    </row>
    <row r="16" spans="1:27" ht="12.75">
      <c r="A16" s="25" t="s">
        <v>18</v>
      </c>
      <c r="B16" s="34">
        <f>IF(B15&gt;0,B9/B15,0)</f>
        <v>434.0277777777778</v>
      </c>
      <c r="C16" s="28" t="s">
        <v>11</v>
      </c>
      <c r="D16" s="49">
        <f>IF(D7&gt;0,Redskapskalkyl!$F4*(D7+D9)/200,Redskapskalkyl!$F4*(D6+D9)/200)</f>
        <v>16722.748346479657</v>
      </c>
      <c r="E16" s="15" t="s">
        <v>169</v>
      </c>
      <c r="F16" s="39">
        <v>15</v>
      </c>
      <c r="G16" s="54"/>
      <c r="H16" s="53"/>
      <c r="I16" s="54"/>
      <c r="J16" s="54"/>
      <c r="K16" s="54"/>
      <c r="L16" s="54"/>
      <c r="M16" s="54"/>
      <c r="N16" s="54"/>
      <c r="O16" s="54"/>
      <c r="P16" s="21"/>
      <c r="Q16" s="21"/>
      <c r="R16" s="21"/>
      <c r="S16" s="21"/>
      <c r="T16" s="21"/>
      <c r="U16" s="21"/>
      <c r="V16" s="21"/>
      <c r="W16" s="21"/>
      <c r="X16" s="21"/>
      <c r="Y16" s="21"/>
      <c r="Z16" s="21"/>
      <c r="AA16" s="21"/>
    </row>
    <row r="17" spans="1:27" ht="12.75">
      <c r="A17" s="25" t="s">
        <v>243</v>
      </c>
      <c r="B17" s="49">
        <f>IF(B2&lt;7,((VLOOKUP(B2,Maskindata!$A743:$E764,3)*B10*B11*(B12/100)+(B42*B10*Redskapskalkyl!$F17))*(B13/100+(100-B13)*(VLOOKUP(B2,Maskindata!$A743:$E764,5)/10000)))/((Redskapskalkyl!$F15/100)*((100-Redskapskalkyl!$F16)/100)*Redskapskalkyl!$F14*B15),((VLOOKUP(B2,Maskindata!$A743:$E764,4)*B10*B11+(B42*B10*Redskapskalkyl!$F17))*(B13/100+(100-B13)*(VLOOKUP(B2,Maskindata!$A743:$E764,5)/10000)))/((Redskapskalkyl!$F15/100)*((100-Redskapskalkyl!$F16)/100)*Redskapskalkyl!$F14*B15))</f>
        <v>16.23828817429701</v>
      </c>
      <c r="C17" s="28" t="s">
        <v>6</v>
      </c>
      <c r="D17" s="49">
        <f>D6*D10*D12/1000</f>
        <v>8802.451253670217</v>
      </c>
      <c r="E17" s="15" t="s">
        <v>163</v>
      </c>
      <c r="F17" s="39">
        <v>0.1</v>
      </c>
      <c r="G17" s="57"/>
      <c r="H17" s="53"/>
      <c r="I17" s="54"/>
      <c r="J17" s="54"/>
      <c r="K17" s="54"/>
      <c r="L17" s="54"/>
      <c r="M17" s="54"/>
      <c r="N17" s="54"/>
      <c r="O17" s="54"/>
      <c r="P17" s="21"/>
      <c r="Q17" s="21"/>
      <c r="R17" s="21"/>
      <c r="S17" s="21"/>
      <c r="T17" s="21"/>
      <c r="U17" s="21"/>
      <c r="V17" s="21"/>
      <c r="W17" s="21"/>
      <c r="X17" s="21"/>
      <c r="Y17" s="21"/>
      <c r="Z17" s="21"/>
      <c r="AA17" s="21"/>
    </row>
    <row r="18" spans="1:27" ht="12.75">
      <c r="A18" s="25" t="s">
        <v>244</v>
      </c>
      <c r="B18" s="34">
        <v>0</v>
      </c>
      <c r="C18" s="28" t="s">
        <v>132</v>
      </c>
      <c r="D18" s="37">
        <v>3000</v>
      </c>
      <c r="E18" s="15" t="s">
        <v>208</v>
      </c>
      <c r="F18" s="39">
        <v>90</v>
      </c>
      <c r="G18" s="57"/>
      <c r="H18" s="53"/>
      <c r="I18" s="54"/>
      <c r="J18" s="54"/>
      <c r="K18" s="54"/>
      <c r="L18" s="54"/>
      <c r="M18" s="54"/>
      <c r="N18" s="54"/>
      <c r="O18" s="54"/>
      <c r="P18" s="21"/>
      <c r="Q18" s="21"/>
      <c r="R18" s="21"/>
      <c r="S18" s="21"/>
      <c r="T18" s="21"/>
      <c r="U18" s="21"/>
      <c r="V18" s="21"/>
      <c r="W18" s="21"/>
      <c r="X18" s="21"/>
      <c r="Y18" s="21"/>
      <c r="Z18" s="21"/>
      <c r="AA18" s="21"/>
    </row>
    <row r="19" spans="1:27" ht="12.75">
      <c r="A19" s="25" t="s">
        <v>78</v>
      </c>
      <c r="B19" s="49">
        <f>IF(B2&lt;7,((VLOOKUP(B2,Maskindata!$A743:$E764,3)*B10*B11*(B12/100)+(B42*B10*Redskapskalkyl!$F17)))/(3.6*(0.01*(100-F16))*(Redskapskalkyl!$F18/100)),((VLOOKUP(B2,Maskindata!$A743:$E764,4)*B10*B11+(B42*B10*Redskapskalkyl!$F17)))/(3.6*(Redskapskalkyl!$F18*0.01*(100-F16)/100)))</f>
        <v>84.67966573855627</v>
      </c>
      <c r="C19" s="28" t="s">
        <v>129</v>
      </c>
      <c r="D19" s="49">
        <f>Redskapskalkyl!$F7*D13</f>
        <v>1000</v>
      </c>
      <c r="E19" s="33" t="s">
        <v>168</v>
      </c>
      <c r="F19" s="37">
        <v>60</v>
      </c>
      <c r="G19" s="57"/>
      <c r="H19" s="53"/>
      <c r="I19" s="54"/>
      <c r="J19" s="54"/>
      <c r="K19" s="54"/>
      <c r="L19" s="54"/>
      <c r="M19" s="54"/>
      <c r="N19" s="54"/>
      <c r="O19" s="54"/>
      <c r="P19" s="21"/>
      <c r="Q19" s="21"/>
      <c r="R19" s="21"/>
      <c r="S19" s="21"/>
      <c r="T19" s="21"/>
      <c r="U19" s="21"/>
      <c r="V19" s="21"/>
      <c r="W19" s="21"/>
      <c r="X19" s="21"/>
      <c r="Y19" s="21"/>
      <c r="Z19" s="21"/>
      <c r="AA19" s="21"/>
    </row>
    <row r="20" spans="1:15" s="23" customFormat="1" ht="12.75">
      <c r="A20" s="26" t="s">
        <v>7</v>
      </c>
      <c r="B20" s="36">
        <v>0.4</v>
      </c>
      <c r="C20" s="28" t="s">
        <v>13</v>
      </c>
      <c r="D20" s="49">
        <f>SUM(D15:D19)</f>
        <v>62345.99826021477</v>
      </c>
      <c r="E20" s="28" t="s">
        <v>161</v>
      </c>
      <c r="F20" s="39">
        <v>20</v>
      </c>
      <c r="G20" s="56"/>
      <c r="H20" s="56"/>
      <c r="I20" s="58"/>
      <c r="J20" s="58"/>
      <c r="K20" s="58"/>
      <c r="L20" s="58"/>
      <c r="M20" s="58"/>
      <c r="N20" s="58"/>
      <c r="O20" s="58"/>
    </row>
    <row r="21" spans="1:27" ht="12.75">
      <c r="A21" s="25" t="s">
        <v>1</v>
      </c>
      <c r="B21" s="34">
        <v>20</v>
      </c>
      <c r="C21" s="28" t="s">
        <v>14</v>
      </c>
      <c r="D21" s="49">
        <f>IF(D10&gt;0,D20/D10,0)</f>
        <v>164.93650333390153</v>
      </c>
      <c r="E21" s="20"/>
      <c r="F21" s="20"/>
      <c r="G21" s="57"/>
      <c r="H21" s="53"/>
      <c r="I21" s="54"/>
      <c r="J21" s="54"/>
      <c r="K21" s="54"/>
      <c r="L21" s="54"/>
      <c r="M21" s="54"/>
      <c r="N21" s="54"/>
      <c r="O21" s="54"/>
      <c r="P21" s="21"/>
      <c r="Q21" s="21"/>
      <c r="R21" s="21"/>
      <c r="S21" s="21"/>
      <c r="T21" s="21"/>
      <c r="U21" s="21"/>
      <c r="V21" s="21"/>
      <c r="W21" s="21"/>
      <c r="X21" s="21"/>
      <c r="Y21" s="21"/>
      <c r="Z21" s="21"/>
      <c r="AA21" s="21"/>
    </row>
    <row r="22" spans="1:27" ht="12.75" hidden="1">
      <c r="A22" s="25"/>
      <c r="B22" s="35"/>
      <c r="E22" s="22"/>
      <c r="F22" s="22"/>
      <c r="G22" s="57"/>
      <c r="H22" s="53"/>
      <c r="I22" s="54"/>
      <c r="J22" s="54"/>
      <c r="K22" s="54"/>
      <c r="L22" s="54"/>
      <c r="M22" s="54"/>
      <c r="N22" s="54"/>
      <c r="O22" s="54"/>
      <c r="P22" s="21"/>
      <c r="Q22" s="21"/>
      <c r="R22" s="21"/>
      <c r="S22" s="21"/>
      <c r="T22" s="21"/>
      <c r="U22" s="21"/>
      <c r="V22" s="21"/>
      <c r="W22" s="21"/>
      <c r="X22" s="21"/>
      <c r="Y22" s="21"/>
      <c r="Z22" s="21"/>
      <c r="AA22" s="21"/>
    </row>
    <row r="23" spans="1:27" ht="12.75">
      <c r="A23" s="27" t="s">
        <v>9</v>
      </c>
      <c r="B23" s="20"/>
      <c r="C23" s="20"/>
      <c r="D23" s="20"/>
      <c r="E23" s="20"/>
      <c r="F23" s="20"/>
      <c r="G23" s="57"/>
      <c r="H23" s="59"/>
      <c r="I23" s="54"/>
      <c r="J23" s="54"/>
      <c r="K23" s="54"/>
      <c r="L23" s="54"/>
      <c r="M23" s="54"/>
      <c r="N23" s="54"/>
      <c r="O23" s="54"/>
      <c r="P23" s="21"/>
      <c r="Q23" s="21"/>
      <c r="R23" s="21"/>
      <c r="S23" s="21"/>
      <c r="T23" s="21"/>
      <c r="U23" s="21"/>
      <c r="V23" s="21"/>
      <c r="W23" s="21"/>
      <c r="X23" s="21"/>
      <c r="Y23" s="21"/>
      <c r="Z23" s="21"/>
      <c r="AA23" s="21"/>
    </row>
    <row r="24" spans="1:27" ht="12.75">
      <c r="A24" s="25" t="s">
        <v>10</v>
      </c>
      <c r="B24" s="49">
        <f>IF(B7&gt;0,(IF(B6&gt;0,(B6-B8)/B7,(B5-B8)/B7)),0)</f>
        <v>8718.914483124998</v>
      </c>
      <c r="C24" s="49"/>
      <c r="D24" s="49"/>
      <c r="E24" s="49"/>
      <c r="F24" s="49"/>
      <c r="G24" s="57"/>
      <c r="H24" s="53"/>
      <c r="I24" s="54"/>
      <c r="J24" s="54"/>
      <c r="K24" s="54"/>
      <c r="L24" s="54"/>
      <c r="M24" s="54"/>
      <c r="N24" s="54"/>
      <c r="O24" s="54"/>
      <c r="P24" s="21"/>
      <c r="Q24" s="21"/>
      <c r="R24" s="21"/>
      <c r="S24" s="21"/>
      <c r="T24" s="21"/>
      <c r="U24" s="21"/>
      <c r="V24" s="21"/>
      <c r="W24" s="21"/>
      <c r="X24" s="21"/>
      <c r="Y24" s="21"/>
      <c r="Z24" s="21"/>
      <c r="AA24" s="21"/>
    </row>
    <row r="25" spans="1:27" ht="12.75">
      <c r="A25" s="25" t="s">
        <v>11</v>
      </c>
      <c r="B25" s="49">
        <f>IF(B7&gt;0,(IF(B6&gt;0,Redskapskalkyl!F4*(B6+B8)/200,Redskapskalkyl!F4*(B5+B8)/200)),0)</f>
        <v>3756.217103375</v>
      </c>
      <c r="C25" s="49"/>
      <c r="D25" s="49"/>
      <c r="E25" s="49"/>
      <c r="F25" s="49"/>
      <c r="G25" s="57"/>
      <c r="H25" s="53"/>
      <c r="I25" s="54"/>
      <c r="J25" s="54"/>
      <c r="K25" s="54"/>
      <c r="L25" s="54"/>
      <c r="M25" s="54"/>
      <c r="N25" s="54"/>
      <c r="O25" s="54"/>
      <c r="P25" s="21"/>
      <c r="Q25" s="21"/>
      <c r="R25" s="21"/>
      <c r="S25" s="21"/>
      <c r="T25" s="21"/>
      <c r="U25" s="21"/>
      <c r="V25" s="21"/>
      <c r="W25" s="21"/>
      <c r="X25" s="21"/>
      <c r="Y25" s="21"/>
      <c r="Z25" s="21"/>
      <c r="AA25" s="21"/>
    </row>
    <row r="26" spans="1:27" ht="12.75">
      <c r="A26" s="25" t="s">
        <v>6</v>
      </c>
      <c r="B26" s="49">
        <f>B5*B16*B20/1000</f>
        <v>19097.222222222223</v>
      </c>
      <c r="C26" s="49"/>
      <c r="D26" s="49"/>
      <c r="E26" s="49"/>
      <c r="F26" s="49"/>
      <c r="G26" s="57"/>
      <c r="H26" s="53"/>
      <c r="I26" s="54"/>
      <c r="J26" s="54"/>
      <c r="K26" s="54"/>
      <c r="L26" s="54"/>
      <c r="M26" s="54"/>
      <c r="N26" s="54"/>
      <c r="O26" s="54"/>
      <c r="P26" s="21"/>
      <c r="Q26" s="21"/>
      <c r="R26" s="21"/>
      <c r="S26" s="21"/>
      <c r="T26" s="21"/>
      <c r="U26" s="21"/>
      <c r="V26" s="21"/>
      <c r="W26" s="21"/>
      <c r="X26" s="21"/>
      <c r="Y26" s="21"/>
      <c r="Z26" s="21"/>
      <c r="AA26" s="21"/>
    </row>
    <row r="27" spans="1:27" ht="12.75">
      <c r="A27" s="25" t="s">
        <v>12</v>
      </c>
      <c r="B27" s="49">
        <f>Redskapskalkyl!F5*B16</f>
        <v>78125.00000000001</v>
      </c>
      <c r="C27" s="49"/>
      <c r="D27" s="49"/>
      <c r="E27" s="49"/>
      <c r="F27" s="49"/>
      <c r="G27" s="57"/>
      <c r="H27" s="53"/>
      <c r="I27" s="54"/>
      <c r="J27" s="54"/>
      <c r="K27" s="54"/>
      <c r="L27" s="54"/>
      <c r="M27" s="54"/>
      <c r="N27" s="54"/>
      <c r="O27" s="54"/>
      <c r="P27" s="21"/>
      <c r="Q27" s="21"/>
      <c r="R27" s="21"/>
      <c r="S27" s="21"/>
      <c r="T27" s="21"/>
      <c r="U27" s="21"/>
      <c r="V27" s="21"/>
      <c r="W27" s="21"/>
      <c r="X27" s="21"/>
      <c r="Y27" s="21"/>
      <c r="Z27" s="21"/>
      <c r="AA27" s="21"/>
    </row>
    <row r="28" spans="1:27" ht="12.75">
      <c r="A28" s="25" t="s">
        <v>15</v>
      </c>
      <c r="B28" s="49">
        <f>IF(B18&gt;0,Redskapskalkyl!F6*(100+Redskapskalkyl!F8)/100*B18*B16*B15,Redskapskalkyl!F6*(Redskapskalkyl!F8+100)/100*B16*B17*B15)</f>
        <v>52124.9050394934</v>
      </c>
      <c r="C28" s="49"/>
      <c r="D28" s="49"/>
      <c r="E28" s="49"/>
      <c r="F28" s="49"/>
      <c r="G28" s="57"/>
      <c r="H28" s="53"/>
      <c r="I28" s="54"/>
      <c r="J28" s="54"/>
      <c r="K28" s="54"/>
      <c r="L28" s="54"/>
      <c r="M28" s="54"/>
      <c r="N28" s="54"/>
      <c r="O28" s="54"/>
      <c r="P28" s="21"/>
      <c r="Q28" s="21"/>
      <c r="R28" s="21"/>
      <c r="S28" s="21"/>
      <c r="T28" s="21"/>
      <c r="U28" s="21"/>
      <c r="V28" s="21"/>
      <c r="W28" s="21"/>
      <c r="X28" s="21"/>
      <c r="Y28" s="21"/>
      <c r="Z28" s="21"/>
      <c r="AA28" s="21"/>
    </row>
    <row r="29" spans="1:27" ht="12.75">
      <c r="A29" s="25" t="s">
        <v>129</v>
      </c>
      <c r="B29" s="49">
        <f>Redskapskalkyl!F7*B21</f>
        <v>1000</v>
      </c>
      <c r="C29" s="49"/>
      <c r="D29" s="49"/>
      <c r="E29" s="49"/>
      <c r="F29" s="49"/>
      <c r="G29" s="57"/>
      <c r="H29" s="53"/>
      <c r="I29" s="54"/>
      <c r="J29" s="54"/>
      <c r="K29" s="54"/>
      <c r="L29" s="54"/>
      <c r="M29" s="54"/>
      <c r="N29" s="54"/>
      <c r="O29" s="54"/>
      <c r="P29" s="21"/>
      <c r="Q29" s="21"/>
      <c r="R29" s="21"/>
      <c r="S29" s="21"/>
      <c r="T29" s="21"/>
      <c r="U29" s="21"/>
      <c r="V29" s="21"/>
      <c r="W29" s="21"/>
      <c r="X29" s="21"/>
      <c r="Y29" s="21"/>
      <c r="Z29" s="21"/>
      <c r="AA29" s="21"/>
    </row>
    <row r="30" spans="1:27" ht="12.75">
      <c r="A30" s="25" t="s">
        <v>201</v>
      </c>
      <c r="B30" s="49">
        <f>D21*B16</f>
        <v>71587.02401645032</v>
      </c>
      <c r="C30" s="49"/>
      <c r="D30" s="49"/>
      <c r="E30" s="49"/>
      <c r="F30" s="49"/>
      <c r="G30" s="57"/>
      <c r="H30" s="53"/>
      <c r="I30" s="54"/>
      <c r="J30" s="54"/>
      <c r="K30" s="54"/>
      <c r="L30" s="54"/>
      <c r="M30" s="54"/>
      <c r="N30" s="54"/>
      <c r="O30" s="54"/>
      <c r="P30" s="21"/>
      <c r="Q30" s="21"/>
      <c r="R30" s="21"/>
      <c r="S30" s="21"/>
      <c r="T30" s="21"/>
      <c r="U30" s="21"/>
      <c r="V30" s="21"/>
      <c r="W30" s="21"/>
      <c r="X30" s="21"/>
      <c r="Y30" s="21"/>
      <c r="Z30" s="21"/>
      <c r="AA30" s="21"/>
    </row>
    <row r="31" spans="1:27" ht="12.75">
      <c r="A31" s="25" t="s">
        <v>202</v>
      </c>
      <c r="B31" s="49">
        <f>SUM(B24:B30)</f>
        <v>234409.28286466596</v>
      </c>
      <c r="C31" s="49"/>
      <c r="D31" s="49"/>
      <c r="E31" s="49"/>
      <c r="F31" s="49"/>
      <c r="G31" s="57"/>
      <c r="H31" s="53"/>
      <c r="I31" s="54"/>
      <c r="J31" s="54"/>
      <c r="K31" s="54"/>
      <c r="L31" s="54"/>
      <c r="M31" s="54"/>
      <c r="N31" s="54"/>
      <c r="O31" s="54"/>
      <c r="P31" s="21"/>
      <c r="Q31" s="21"/>
      <c r="R31" s="21"/>
      <c r="S31" s="21"/>
      <c r="T31" s="21"/>
      <c r="U31" s="21"/>
      <c r="V31" s="21"/>
      <c r="W31" s="21"/>
      <c r="X31" s="21"/>
      <c r="Y31" s="21"/>
      <c r="Z31" s="21"/>
      <c r="AA31" s="21"/>
    </row>
    <row r="32" spans="1:27" ht="12.75">
      <c r="A32" s="25" t="s">
        <v>203</v>
      </c>
      <c r="B32" s="49">
        <f>IF(B16&gt;0,(B24+B25+B26+B29)/B16,0)</f>
        <v>75.04670317529599</v>
      </c>
      <c r="C32" s="49"/>
      <c r="D32" s="49"/>
      <c r="E32" s="49"/>
      <c r="F32" s="49"/>
      <c r="G32" s="57"/>
      <c r="H32" s="53"/>
      <c r="I32" s="54"/>
      <c r="J32" s="54"/>
      <c r="K32" s="54"/>
      <c r="L32" s="54"/>
      <c r="M32" s="54"/>
      <c r="N32" s="54"/>
      <c r="O32" s="54"/>
      <c r="P32" s="21"/>
      <c r="Q32" s="21"/>
      <c r="R32" s="21"/>
      <c r="S32" s="21"/>
      <c r="T32" s="21"/>
      <c r="U32" s="21"/>
      <c r="V32" s="21"/>
      <c r="W32" s="21"/>
      <c r="X32" s="21"/>
      <c r="Y32" s="21"/>
      <c r="Z32" s="21"/>
      <c r="AA32" s="21"/>
    </row>
    <row r="33" spans="1:27" ht="12.75">
      <c r="A33" s="25" t="s">
        <v>204</v>
      </c>
      <c r="B33" s="49">
        <f>IF(B18=0,F6*(100+F8)*B17*B15/100,F6*(100+F8)*B18*B15/100)</f>
        <v>120.0957812109928</v>
      </c>
      <c r="C33" s="49"/>
      <c r="D33" s="49"/>
      <c r="E33" s="49"/>
      <c r="F33" s="49"/>
      <c r="G33" s="57"/>
      <c r="H33" s="53"/>
      <c r="I33" s="54"/>
      <c r="J33" s="54"/>
      <c r="K33" s="54"/>
      <c r="L33" s="54"/>
      <c r="M33" s="54"/>
      <c r="N33" s="54"/>
      <c r="O33" s="54"/>
      <c r="P33" s="21"/>
      <c r="Q33" s="21"/>
      <c r="R33" s="21"/>
      <c r="S33" s="21"/>
      <c r="T33" s="21"/>
      <c r="U33" s="21"/>
      <c r="V33" s="21"/>
      <c r="W33" s="21"/>
      <c r="X33" s="21"/>
      <c r="Y33" s="21"/>
      <c r="Z33" s="21"/>
      <c r="AA33" s="21"/>
    </row>
    <row r="34" spans="1:27" ht="12.75">
      <c r="A34" s="25" t="s">
        <v>205</v>
      </c>
      <c r="B34" s="49">
        <f>D21</f>
        <v>164.93650333390153</v>
      </c>
      <c r="C34" s="49"/>
      <c r="D34" s="49"/>
      <c r="E34" s="49"/>
      <c r="F34" s="49"/>
      <c r="G34" s="57"/>
      <c r="H34" s="53"/>
      <c r="I34" s="54"/>
      <c r="J34" s="54"/>
      <c r="K34" s="54"/>
      <c r="L34" s="54"/>
      <c r="M34" s="54"/>
      <c r="N34" s="54"/>
      <c r="O34" s="54"/>
      <c r="P34" s="21"/>
      <c r="Q34" s="21"/>
      <c r="R34" s="21"/>
      <c r="S34" s="21"/>
      <c r="T34" s="21"/>
      <c r="U34" s="21"/>
      <c r="V34" s="21"/>
      <c r="W34" s="21"/>
      <c r="X34" s="21"/>
      <c r="Y34" s="21"/>
      <c r="Z34" s="21"/>
      <c r="AA34" s="21"/>
    </row>
    <row r="35" spans="1:27" ht="12.75">
      <c r="A35" s="25" t="s">
        <v>206</v>
      </c>
      <c r="B35" s="49">
        <f>B32+B33+B34+F5</f>
        <v>540.0789877201903</v>
      </c>
      <c r="C35" s="49"/>
      <c r="D35" s="49"/>
      <c r="E35" s="49"/>
      <c r="F35" s="49"/>
      <c r="G35" s="57"/>
      <c r="H35" s="53"/>
      <c r="I35" s="54"/>
      <c r="J35" s="54"/>
      <c r="K35" s="54"/>
      <c r="L35" s="54"/>
      <c r="M35" s="54"/>
      <c r="N35" s="54"/>
      <c r="O35" s="54"/>
      <c r="P35" s="21"/>
      <c r="Q35" s="21"/>
      <c r="R35" s="21"/>
      <c r="S35" s="21"/>
      <c r="T35" s="21"/>
      <c r="U35" s="21"/>
      <c r="V35" s="21"/>
      <c r="W35" s="21"/>
      <c r="X35" s="21"/>
      <c r="Y35" s="21"/>
      <c r="Z35" s="21"/>
      <c r="AA35" s="21"/>
    </row>
    <row r="36" spans="1:27" ht="12.75">
      <c r="A36" s="25" t="s">
        <v>207</v>
      </c>
      <c r="B36" s="48">
        <f>IF(B15&gt;0,B35/B15,0)</f>
        <v>468.8185657293319</v>
      </c>
      <c r="C36" s="48"/>
      <c r="D36" s="48"/>
      <c r="E36" s="48"/>
      <c r="F36" s="48"/>
      <c r="G36" s="54"/>
      <c r="H36" s="51"/>
      <c r="I36" s="54"/>
      <c r="J36" s="54"/>
      <c r="K36" s="54"/>
      <c r="L36" s="54"/>
      <c r="M36" s="54"/>
      <c r="N36" s="54"/>
      <c r="O36" s="54"/>
      <c r="P36" s="21"/>
      <c r="Q36" s="21"/>
      <c r="R36" s="21"/>
      <c r="S36" s="21"/>
      <c r="T36" s="21"/>
      <c r="U36" s="21"/>
      <c r="V36" s="21"/>
      <c r="W36" s="21"/>
      <c r="X36" s="21"/>
      <c r="Y36" s="21"/>
      <c r="Z36" s="21"/>
      <c r="AA36" s="21"/>
    </row>
    <row r="42" ht="12.75">
      <c r="B42">
        <f>D5/100</f>
        <v>50.80779944398394</v>
      </c>
    </row>
  </sheetData>
  <sheetProtection selectLockedCells="1"/>
  <printOptions/>
  <pageMargins left="0.75" right="0.75" top="1" bottom="1" header="0.5" footer="0.5"/>
  <pageSetup horizontalDpi="600" verticalDpi="600" orientation="landscape" paperSize="9"/>
  <legacyDrawing r:id="rId2"/>
</worksheet>
</file>

<file path=xl/worksheets/sheet4.xml><?xml version="1.0" encoding="utf-8"?>
<worksheet xmlns="http://schemas.openxmlformats.org/spreadsheetml/2006/main" xmlns:r="http://schemas.openxmlformats.org/officeDocument/2006/relationships">
  <sheetPr codeName="Sheet5"/>
  <dimension ref="A1:F20"/>
  <sheetViews>
    <sheetView zoomScalePageLayoutView="0" workbookViewId="0" topLeftCell="A1">
      <selection activeCell="C1" sqref="C1:C14"/>
    </sheetView>
  </sheetViews>
  <sheetFormatPr defaultColWidth="8.8515625" defaultRowHeight="12.75"/>
  <cols>
    <col min="1" max="1" width="8.8515625" style="0" customWidth="1"/>
    <col min="2" max="2" width="15.00390625" style="0" customWidth="1"/>
  </cols>
  <sheetData>
    <row r="1" spans="1:6" ht="12.75">
      <c r="A1" s="15">
        <v>1</v>
      </c>
      <c r="B1" s="16" t="s">
        <v>133</v>
      </c>
      <c r="C1" s="21">
        <v>106.72</v>
      </c>
      <c r="D1" s="17"/>
      <c r="E1" s="16" t="s">
        <v>134</v>
      </c>
      <c r="F1" s="18">
        <f>F2+176000</f>
        <v>740000</v>
      </c>
    </row>
    <row r="2" spans="1:6" ht="12.75">
      <c r="A2" s="15">
        <v>2</v>
      </c>
      <c r="B2" s="16" t="s">
        <v>135</v>
      </c>
      <c r="C2" s="21">
        <v>106.72</v>
      </c>
      <c r="D2" s="17"/>
      <c r="E2" s="16"/>
      <c r="F2" s="18">
        <v>564000</v>
      </c>
    </row>
    <row r="3" spans="1:6" ht="12.75">
      <c r="A3" s="15">
        <v>3</v>
      </c>
      <c r="B3" s="16" t="s">
        <v>136</v>
      </c>
      <c r="C3" s="21">
        <v>99.36</v>
      </c>
      <c r="D3" s="17">
        <v>6330</v>
      </c>
      <c r="E3" s="16"/>
      <c r="F3" s="18">
        <v>583900</v>
      </c>
    </row>
    <row r="4" spans="1:6" ht="12.75">
      <c r="A4" s="15">
        <v>4</v>
      </c>
      <c r="B4" s="16" t="s">
        <v>137</v>
      </c>
      <c r="C4" s="21">
        <v>99.36</v>
      </c>
      <c r="D4" s="17">
        <v>6550</v>
      </c>
      <c r="E4" s="16" t="s">
        <v>138</v>
      </c>
      <c r="F4" s="18">
        <v>565900</v>
      </c>
    </row>
    <row r="5" spans="1:6" ht="12.75">
      <c r="A5" s="15">
        <v>5</v>
      </c>
      <c r="B5" s="16" t="s">
        <v>139</v>
      </c>
      <c r="C5" s="21">
        <v>99.36</v>
      </c>
      <c r="D5" s="17">
        <v>6389</v>
      </c>
      <c r="E5" s="16"/>
      <c r="F5" s="18">
        <v>926000</v>
      </c>
    </row>
    <row r="6" spans="1:6" ht="12.75">
      <c r="A6" s="15">
        <v>6</v>
      </c>
      <c r="B6" s="16" t="s">
        <v>140</v>
      </c>
      <c r="C6" s="21">
        <v>132.48</v>
      </c>
      <c r="D6" s="17">
        <v>8750</v>
      </c>
      <c r="E6" s="16"/>
      <c r="F6" s="18">
        <v>1100000</v>
      </c>
    </row>
    <row r="7" spans="1:6" ht="12.75">
      <c r="A7" s="15">
        <v>7</v>
      </c>
      <c r="B7" s="16" t="s">
        <v>141</v>
      </c>
      <c r="C7" s="21">
        <v>139.84</v>
      </c>
      <c r="D7" s="17">
        <v>9430</v>
      </c>
      <c r="E7" s="16"/>
      <c r="F7" s="18">
        <v>800000</v>
      </c>
    </row>
    <row r="8" spans="1:6" ht="12.75">
      <c r="A8" s="15">
        <v>8</v>
      </c>
      <c r="B8" s="16" t="s">
        <v>142</v>
      </c>
      <c r="C8" s="21">
        <v>142.784</v>
      </c>
      <c r="D8" s="17">
        <v>6600</v>
      </c>
      <c r="E8" s="16"/>
      <c r="F8" s="19">
        <v>764400</v>
      </c>
    </row>
    <row r="9" spans="1:6" ht="12.75">
      <c r="A9" s="15">
        <v>9</v>
      </c>
      <c r="B9" s="16" t="s">
        <v>143</v>
      </c>
      <c r="C9" s="21">
        <v>135.424</v>
      </c>
      <c r="D9" s="17">
        <v>6620</v>
      </c>
      <c r="E9" s="16"/>
      <c r="F9" s="18">
        <v>700000</v>
      </c>
    </row>
    <row r="10" spans="1:6" ht="12.75">
      <c r="A10" s="15">
        <v>10</v>
      </c>
      <c r="B10" s="16" t="s">
        <v>144</v>
      </c>
      <c r="C10" s="21">
        <v>147.2</v>
      </c>
      <c r="D10" s="17">
        <v>6900</v>
      </c>
      <c r="E10" s="16"/>
      <c r="F10" s="18">
        <v>790000</v>
      </c>
    </row>
    <row r="11" spans="1:6" ht="12.75">
      <c r="A11" s="15">
        <v>11</v>
      </c>
      <c r="B11" s="16" t="s">
        <v>145</v>
      </c>
      <c r="C11" s="21">
        <v>198.72</v>
      </c>
      <c r="D11" s="17">
        <v>8800</v>
      </c>
      <c r="E11" s="16"/>
      <c r="F11" s="18">
        <v>1257000</v>
      </c>
    </row>
    <row r="12" spans="1:6" ht="12.75">
      <c r="A12" s="15">
        <v>12</v>
      </c>
      <c r="B12" s="16" t="s">
        <v>146</v>
      </c>
      <c r="C12" s="21">
        <v>184</v>
      </c>
      <c r="D12" s="17">
        <v>9548</v>
      </c>
      <c r="E12" s="16"/>
      <c r="F12" s="18">
        <v>964900</v>
      </c>
    </row>
    <row r="13" spans="1:6" ht="12.75">
      <c r="A13" s="15">
        <v>13</v>
      </c>
      <c r="B13" s="16" t="s">
        <v>147</v>
      </c>
      <c r="C13" s="21">
        <v>225.216</v>
      </c>
      <c r="D13" s="17">
        <v>9200</v>
      </c>
      <c r="E13" s="16"/>
      <c r="F13" s="18">
        <v>1067000</v>
      </c>
    </row>
    <row r="14" spans="1:6" ht="12.75">
      <c r="A14" s="15">
        <v>14</v>
      </c>
      <c r="B14" s="16" t="s">
        <v>148</v>
      </c>
      <c r="C14" s="21">
        <v>192.096</v>
      </c>
      <c r="D14" s="17">
        <v>9250</v>
      </c>
      <c r="E14" s="16"/>
      <c r="F14" s="18">
        <v>940900</v>
      </c>
    </row>
    <row r="15" spans="1:6" ht="12.75">
      <c r="A15" s="15">
        <v>15</v>
      </c>
      <c r="B15" s="16" t="s">
        <v>87</v>
      </c>
      <c r="C15" s="17"/>
      <c r="D15" s="17"/>
      <c r="E15" s="16"/>
      <c r="F15" s="18"/>
    </row>
    <row r="16" spans="1:6" ht="12.75">
      <c r="A16" s="15">
        <v>16</v>
      </c>
      <c r="B16" s="16" t="s">
        <v>87</v>
      </c>
      <c r="C16" s="17"/>
      <c r="D16" s="17"/>
      <c r="E16" s="16"/>
      <c r="F16" s="18"/>
    </row>
    <row r="17" spans="1:6" ht="12.75">
      <c r="A17" s="15">
        <v>17</v>
      </c>
      <c r="B17" s="16" t="s">
        <v>87</v>
      </c>
      <c r="C17" s="17"/>
      <c r="D17" s="17"/>
      <c r="E17" s="16"/>
      <c r="F17" s="18"/>
    </row>
    <row r="18" spans="1:6" ht="12.75">
      <c r="A18" s="15">
        <v>18</v>
      </c>
      <c r="B18" s="16" t="s">
        <v>87</v>
      </c>
      <c r="C18" s="17"/>
      <c r="D18" s="17"/>
      <c r="E18" s="16"/>
      <c r="F18" s="18"/>
    </row>
    <row r="19" spans="1:6" ht="12.75">
      <c r="A19" s="15">
        <v>19</v>
      </c>
      <c r="B19" s="16" t="s">
        <v>87</v>
      </c>
      <c r="C19" s="17"/>
      <c r="D19" s="17"/>
      <c r="E19" s="16"/>
      <c r="F19" s="18"/>
    </row>
    <row r="20" spans="1:6" ht="12.75">
      <c r="A20" s="15">
        <v>20</v>
      </c>
      <c r="B20" s="16" t="s">
        <v>87</v>
      </c>
      <c r="C20" s="17"/>
      <c r="D20" s="17"/>
      <c r="E20" s="16"/>
      <c r="F20" s="18"/>
    </row>
  </sheetData>
  <sheetProtection/>
  <printOptions/>
  <pageMargins left="0.75" right="0.75" top="1" bottom="1" header="0.5" footer="0.5"/>
  <pageSetup orientation="portrait" paperSize="3"/>
</worksheet>
</file>

<file path=xl/worksheets/sheet5.xml><?xml version="1.0" encoding="utf-8"?>
<worksheet xmlns="http://schemas.openxmlformats.org/spreadsheetml/2006/main" xmlns:r="http://schemas.openxmlformats.org/officeDocument/2006/relationships">
  <sheetPr codeName="Sheet6"/>
  <dimension ref="A1:I28"/>
  <sheetViews>
    <sheetView zoomScalePageLayoutView="0" workbookViewId="0" topLeftCell="A1">
      <selection activeCell="C6" sqref="C6"/>
    </sheetView>
  </sheetViews>
  <sheetFormatPr defaultColWidth="8.8515625" defaultRowHeight="12.75"/>
  <cols>
    <col min="1" max="1" width="26.421875" style="0" customWidth="1"/>
    <col min="2" max="7" width="8.8515625" style="0" customWidth="1"/>
    <col min="8" max="8" width="26.140625" style="0" customWidth="1"/>
  </cols>
  <sheetData>
    <row r="1" ht="12.75">
      <c r="A1" t="s">
        <v>174</v>
      </c>
    </row>
    <row r="2" spans="1:8" ht="90.75">
      <c r="A2" s="40" t="s">
        <v>175</v>
      </c>
      <c r="H2" s="40" t="s">
        <v>213</v>
      </c>
    </row>
    <row r="4" spans="1:9" ht="12.75">
      <c r="A4" t="s">
        <v>177</v>
      </c>
      <c r="C4" t="s">
        <v>176</v>
      </c>
      <c r="I4" t="s">
        <v>176</v>
      </c>
    </row>
    <row r="5" spans="1:9" ht="12.75">
      <c r="A5" s="45"/>
      <c r="B5" s="45"/>
      <c r="C5" s="41" t="s">
        <v>181</v>
      </c>
      <c r="D5" s="45" t="s">
        <v>182</v>
      </c>
      <c r="E5" s="45" t="s">
        <v>183</v>
      </c>
      <c r="F5" s="45"/>
      <c r="H5" s="60" t="s">
        <v>214</v>
      </c>
      <c r="I5">
        <v>0.07</v>
      </c>
    </row>
    <row r="6" spans="1:9" ht="12.75">
      <c r="A6" t="s">
        <v>184</v>
      </c>
      <c r="B6" t="s">
        <v>178</v>
      </c>
      <c r="C6" s="47">
        <v>0.65</v>
      </c>
      <c r="D6">
        <v>0.5</v>
      </c>
      <c r="E6">
        <v>0.7</v>
      </c>
      <c r="H6" s="60" t="s">
        <v>215</v>
      </c>
      <c r="I6">
        <v>0.01</v>
      </c>
    </row>
    <row r="7" spans="2:9" ht="12.75">
      <c r="B7" t="s">
        <v>179</v>
      </c>
      <c r="C7" s="46">
        <v>1.25</v>
      </c>
      <c r="D7">
        <v>0.9</v>
      </c>
      <c r="E7">
        <v>1.4</v>
      </c>
      <c r="H7" s="60" t="s">
        <v>216</v>
      </c>
      <c r="I7">
        <v>0.19</v>
      </c>
    </row>
    <row r="8" spans="2:9" ht="12.75">
      <c r="B8" t="s">
        <v>180</v>
      </c>
      <c r="C8" s="46">
        <v>1.9</v>
      </c>
      <c r="D8">
        <v>1.4</v>
      </c>
      <c r="E8">
        <v>2.1</v>
      </c>
      <c r="H8" s="60" t="s">
        <v>217</v>
      </c>
      <c r="I8">
        <v>0.99</v>
      </c>
    </row>
    <row r="9" spans="1:9" ht="12.75">
      <c r="A9" t="s">
        <v>185</v>
      </c>
      <c r="B9" t="s">
        <v>178</v>
      </c>
      <c r="C9" s="46">
        <v>0.4</v>
      </c>
      <c r="D9">
        <v>0.3</v>
      </c>
      <c r="E9">
        <v>0.5</v>
      </c>
      <c r="H9" s="60" t="s">
        <v>218</v>
      </c>
      <c r="I9">
        <v>0.62</v>
      </c>
    </row>
    <row r="10" spans="2:9" ht="12.75">
      <c r="B10" t="s">
        <v>179</v>
      </c>
      <c r="C10" s="46">
        <v>0.75</v>
      </c>
      <c r="D10">
        <v>0.5</v>
      </c>
      <c r="E10">
        <v>0.9</v>
      </c>
      <c r="H10" s="60" t="s">
        <v>219</v>
      </c>
      <c r="I10">
        <v>0.59</v>
      </c>
    </row>
    <row r="11" spans="2:9" ht="12.75">
      <c r="B11" t="s">
        <v>180</v>
      </c>
      <c r="C11" s="46">
        <v>1.15</v>
      </c>
      <c r="D11">
        <v>0.75</v>
      </c>
      <c r="E11">
        <v>1.4</v>
      </c>
      <c r="H11" s="60" t="s">
        <v>220</v>
      </c>
      <c r="I11">
        <v>0.34</v>
      </c>
    </row>
    <row r="12" spans="1:9" ht="12.75">
      <c r="A12" t="s">
        <v>186</v>
      </c>
      <c r="B12" t="s">
        <v>178</v>
      </c>
      <c r="C12" s="46">
        <v>0.4</v>
      </c>
      <c r="D12">
        <v>0.3</v>
      </c>
      <c r="E12">
        <v>0.5</v>
      </c>
      <c r="H12" s="60" t="s">
        <v>221</v>
      </c>
      <c r="I12">
        <v>0.55</v>
      </c>
    </row>
    <row r="13" spans="2:9" ht="12.75">
      <c r="B13" t="s">
        <v>179</v>
      </c>
      <c r="C13" s="46">
        <v>0.75</v>
      </c>
      <c r="D13">
        <v>0.5</v>
      </c>
      <c r="E13">
        <v>0.9</v>
      </c>
      <c r="H13" s="60" t="s">
        <v>77</v>
      </c>
      <c r="I13">
        <v>1.35</v>
      </c>
    </row>
    <row r="14" spans="2:9" ht="12.75">
      <c r="B14" t="s">
        <v>180</v>
      </c>
      <c r="C14" s="46">
        <v>1.15</v>
      </c>
      <c r="D14">
        <v>0.75</v>
      </c>
      <c r="E14">
        <v>1.4</v>
      </c>
      <c r="H14" s="60" t="s">
        <v>222</v>
      </c>
      <c r="I14">
        <v>1.23</v>
      </c>
    </row>
    <row r="15" spans="3:9" ht="12.75">
      <c r="C15" s="46"/>
      <c r="H15" s="60" t="s">
        <v>76</v>
      </c>
      <c r="I15">
        <v>0.4</v>
      </c>
    </row>
    <row r="16" spans="1:9" ht="12.75">
      <c r="A16" t="s">
        <v>187</v>
      </c>
      <c r="C16" s="46">
        <v>0.75</v>
      </c>
      <c r="D16">
        <v>0.4</v>
      </c>
      <c r="E16">
        <v>1.1</v>
      </c>
      <c r="H16" s="60" t="s">
        <v>189</v>
      </c>
      <c r="I16">
        <v>0.33</v>
      </c>
    </row>
    <row r="17" spans="1:9" ht="12.75">
      <c r="A17" t="s">
        <v>188</v>
      </c>
      <c r="C17" s="46">
        <v>2.9</v>
      </c>
      <c r="D17">
        <v>1.7</v>
      </c>
      <c r="E17">
        <v>3.2</v>
      </c>
      <c r="H17" s="60" t="s">
        <v>223</v>
      </c>
      <c r="I17">
        <v>0.52</v>
      </c>
    </row>
    <row r="18" spans="1:9" ht="12.75">
      <c r="A18" t="s">
        <v>189</v>
      </c>
      <c r="C18" s="46"/>
      <c r="H18" s="60" t="s">
        <v>197</v>
      </c>
      <c r="I18">
        <v>0.4</v>
      </c>
    </row>
    <row r="19" spans="3:9" ht="12.75">
      <c r="C19" s="46"/>
      <c r="H19" s="60" t="s">
        <v>193</v>
      </c>
      <c r="I19">
        <v>0.4</v>
      </c>
    </row>
    <row r="20" spans="1:9" ht="12.75">
      <c r="A20" t="s">
        <v>191</v>
      </c>
      <c r="C20" s="46">
        <v>1.4</v>
      </c>
      <c r="D20">
        <v>1</v>
      </c>
      <c r="E20">
        <v>1.65</v>
      </c>
      <c r="H20" s="60" t="s">
        <v>224</v>
      </c>
      <c r="I20">
        <v>1.38</v>
      </c>
    </row>
    <row r="21" spans="1:9" ht="12.75">
      <c r="A21" t="s">
        <v>192</v>
      </c>
      <c r="C21" s="46">
        <v>0.5</v>
      </c>
      <c r="D21">
        <v>0.3</v>
      </c>
      <c r="E21">
        <v>0.6</v>
      </c>
      <c r="H21" s="60" t="s">
        <v>225</v>
      </c>
      <c r="I21">
        <v>0.57</v>
      </c>
    </row>
    <row r="22" spans="1:9" ht="12.75">
      <c r="A22" t="s">
        <v>193</v>
      </c>
      <c r="C22" s="46">
        <v>0.5</v>
      </c>
      <c r="D22">
        <v>0.3</v>
      </c>
      <c r="E22">
        <v>0.7</v>
      </c>
      <c r="H22" s="60" t="s">
        <v>226</v>
      </c>
      <c r="I22">
        <v>1.66</v>
      </c>
    </row>
    <row r="23" spans="1:9" ht="12.75">
      <c r="A23" t="s">
        <v>194</v>
      </c>
      <c r="C23" s="46">
        <v>0.9</v>
      </c>
      <c r="H23" s="60" t="s">
        <v>227</v>
      </c>
      <c r="I23">
        <v>0.8</v>
      </c>
    </row>
    <row r="24" ht="12.75">
      <c r="C24" s="46"/>
    </row>
    <row r="25" spans="3:5" ht="12.75">
      <c r="C25" s="46"/>
      <c r="D25" t="s">
        <v>195</v>
      </c>
      <c r="E25" t="s">
        <v>196</v>
      </c>
    </row>
    <row r="26" ht="12.75">
      <c r="C26" s="46"/>
    </row>
    <row r="27" spans="1:5" ht="12.75">
      <c r="A27" t="s">
        <v>190</v>
      </c>
      <c r="C27" s="46">
        <v>1.45</v>
      </c>
      <c r="D27">
        <v>0.75</v>
      </c>
      <c r="E27">
        <v>1.65</v>
      </c>
    </row>
    <row r="28" spans="1:5" ht="12.75">
      <c r="A28" t="s">
        <v>197</v>
      </c>
      <c r="C28" s="46">
        <v>0.45</v>
      </c>
      <c r="D28">
        <v>0.2</v>
      </c>
      <c r="E28">
        <v>0.55</v>
      </c>
    </row>
  </sheetData>
  <sheetProtection/>
  <printOptions/>
  <pageMargins left="0.75" right="0.75" top="1" bottom="1" header="0.5" footer="0.5"/>
  <pageSetup orientation="portrait" paperSize="3"/>
</worksheet>
</file>

<file path=xl/worksheets/sheet6.xml><?xml version="1.0" encoding="utf-8"?>
<worksheet xmlns="http://schemas.openxmlformats.org/spreadsheetml/2006/main" xmlns:r="http://schemas.openxmlformats.org/officeDocument/2006/relationships">
  <sheetPr codeName="Sheet2"/>
  <dimension ref="A1:N763"/>
  <sheetViews>
    <sheetView zoomScalePageLayoutView="0" workbookViewId="0" topLeftCell="A726">
      <selection activeCell="C747" sqref="C747"/>
    </sheetView>
  </sheetViews>
  <sheetFormatPr defaultColWidth="8.8515625" defaultRowHeight="12.75"/>
  <cols>
    <col min="1" max="1" width="8.8515625" style="0" customWidth="1"/>
    <col min="2" max="2" width="23.421875" style="0" customWidth="1"/>
    <col min="3" max="3" width="18.00390625" style="0" customWidth="1"/>
    <col min="4" max="4" width="18.421875" style="0" customWidth="1"/>
    <col min="5" max="5" width="14.8515625" style="0" customWidth="1"/>
    <col min="6" max="8" width="8.8515625" style="0" customWidth="1"/>
    <col min="9" max="12" width="17.8515625" style="0" customWidth="1"/>
  </cols>
  <sheetData>
    <row r="1" ht="22.5">
      <c r="B1" s="81" t="s">
        <v>242</v>
      </c>
    </row>
    <row r="2" spans="3:6" ht="12.75">
      <c r="C2" s="1" t="s">
        <v>228</v>
      </c>
      <c r="D2" s="2" t="s">
        <v>198</v>
      </c>
      <c r="E2" s="1"/>
      <c r="F2" s="1" t="s">
        <v>199</v>
      </c>
    </row>
    <row r="3" spans="1:14" ht="10.5" customHeight="1">
      <c r="A3">
        <v>1</v>
      </c>
      <c r="B3" s="1" t="s">
        <v>151</v>
      </c>
      <c r="C3">
        <v>0</v>
      </c>
      <c r="D3">
        <v>0</v>
      </c>
      <c r="F3">
        <v>0</v>
      </c>
      <c r="G3" s="1"/>
      <c r="H3" s="1"/>
      <c r="I3" s="1"/>
      <c r="J3" s="1"/>
      <c r="K3" s="1"/>
      <c r="L3" s="1" t="s">
        <v>124</v>
      </c>
      <c r="M3" t="s">
        <v>74</v>
      </c>
      <c r="N3" t="s">
        <v>75</v>
      </c>
    </row>
    <row r="4" spans="1:12" ht="10.5" customHeight="1" hidden="1">
      <c r="A4">
        <f aca="true" t="shared" si="0" ref="A4:A79">A3+1</f>
        <v>2</v>
      </c>
      <c r="G4" s="3"/>
      <c r="H4" s="3"/>
      <c r="I4" s="3"/>
      <c r="J4" s="3"/>
      <c r="K4" s="3"/>
      <c r="L4" s="3"/>
    </row>
    <row r="5" spans="1:14" ht="10.5" customHeight="1" hidden="1">
      <c r="A5">
        <f t="shared" si="0"/>
        <v>3</v>
      </c>
      <c r="G5" s="4"/>
      <c r="H5" s="3"/>
      <c r="I5" s="3"/>
      <c r="J5" s="3"/>
      <c r="K5" s="3"/>
      <c r="L5" s="3"/>
      <c r="M5">
        <v>50</v>
      </c>
      <c r="N5">
        <f>Redskapskalkyl!$B$15*M5/100</f>
        <v>0.576</v>
      </c>
    </row>
    <row r="6" spans="1:14" ht="10.5" customHeight="1" hidden="1">
      <c r="A6">
        <f t="shared" si="0"/>
        <v>4</v>
      </c>
      <c r="G6" s="4"/>
      <c r="H6" s="3"/>
      <c r="I6" s="3"/>
      <c r="J6" s="3"/>
      <c r="K6" s="3"/>
      <c r="L6" s="3"/>
      <c r="M6">
        <v>50</v>
      </c>
      <c r="N6">
        <f>Redskapskalkyl!$B$15*M6/100</f>
        <v>0.576</v>
      </c>
    </row>
    <row r="7" spans="1:14" ht="10.5" customHeight="1" hidden="1">
      <c r="A7">
        <f t="shared" si="0"/>
        <v>5</v>
      </c>
      <c r="G7" s="4"/>
      <c r="H7" s="3"/>
      <c r="I7" s="3"/>
      <c r="J7" s="3"/>
      <c r="K7" s="3"/>
      <c r="L7" s="3"/>
      <c r="M7">
        <v>50</v>
      </c>
      <c r="N7">
        <f>Redskapskalkyl!$B$15*M7/100</f>
        <v>0.576</v>
      </c>
    </row>
    <row r="8" spans="1:14" ht="10.5" customHeight="1" hidden="1">
      <c r="A8">
        <f t="shared" si="0"/>
        <v>6</v>
      </c>
      <c r="G8" s="4"/>
      <c r="H8" s="3"/>
      <c r="I8" s="5"/>
      <c r="J8" s="5"/>
      <c r="K8" s="5"/>
      <c r="L8" s="5"/>
      <c r="M8">
        <v>50</v>
      </c>
      <c r="N8">
        <f>Redskapskalkyl!$B$15*M8/100</f>
        <v>0.576</v>
      </c>
    </row>
    <row r="9" spans="1:14" ht="10.5" customHeight="1" hidden="1">
      <c r="A9">
        <f t="shared" si="0"/>
        <v>7</v>
      </c>
      <c r="G9" s="4"/>
      <c r="H9" s="3"/>
      <c r="I9" s="3"/>
      <c r="J9" s="3"/>
      <c r="K9" s="3"/>
      <c r="L9" s="3"/>
      <c r="M9">
        <v>50</v>
      </c>
      <c r="N9">
        <f>Redskapskalkyl!$B$15*M9/100</f>
        <v>0.576</v>
      </c>
    </row>
    <row r="10" spans="1:14" ht="10.5" customHeight="1" hidden="1">
      <c r="A10">
        <f t="shared" si="0"/>
        <v>8</v>
      </c>
      <c r="G10" s="4"/>
      <c r="H10" s="3"/>
      <c r="I10" s="3"/>
      <c r="J10" s="3"/>
      <c r="K10" s="3"/>
      <c r="L10" s="3"/>
      <c r="M10">
        <v>50</v>
      </c>
      <c r="N10">
        <f>Redskapskalkyl!$B$15*M10/100</f>
        <v>0.576</v>
      </c>
    </row>
    <row r="11" spans="1:12" ht="10.5" customHeight="1" hidden="1">
      <c r="A11">
        <f t="shared" si="0"/>
        <v>9</v>
      </c>
      <c r="G11" s="4"/>
      <c r="H11" s="3"/>
      <c r="I11" s="3"/>
      <c r="J11" s="3"/>
      <c r="K11" s="3"/>
      <c r="L11" s="3"/>
    </row>
    <row r="12" spans="1:12" ht="10.5" customHeight="1" hidden="1">
      <c r="A12">
        <f t="shared" si="0"/>
        <v>10</v>
      </c>
      <c r="G12" s="4"/>
      <c r="H12" s="3"/>
      <c r="I12" s="3"/>
      <c r="J12" s="3"/>
      <c r="K12" s="3"/>
      <c r="L12" s="3"/>
    </row>
    <row r="13" spans="1:14" ht="10.5" customHeight="1" hidden="1">
      <c r="A13">
        <f t="shared" si="0"/>
        <v>11</v>
      </c>
      <c r="G13" s="4"/>
      <c r="H13" s="3"/>
      <c r="I13" s="3"/>
      <c r="J13" s="3"/>
      <c r="K13" s="3"/>
      <c r="L13" s="3"/>
      <c r="M13">
        <v>50</v>
      </c>
      <c r="N13">
        <f>Redskapskalkyl!$B$15*M13/100</f>
        <v>0.576</v>
      </c>
    </row>
    <row r="14" spans="1:14" ht="10.5" customHeight="1" hidden="1">
      <c r="A14">
        <f t="shared" si="0"/>
        <v>12</v>
      </c>
      <c r="G14" s="4"/>
      <c r="H14" s="3"/>
      <c r="I14" s="3"/>
      <c r="J14" s="3"/>
      <c r="K14" s="3"/>
      <c r="L14" s="3"/>
      <c r="M14">
        <v>50</v>
      </c>
      <c r="N14">
        <f>Redskapskalkyl!$B$15*M14/100</f>
        <v>0.576</v>
      </c>
    </row>
    <row r="15" spans="1:14" ht="10.5" customHeight="1" hidden="1">
      <c r="A15">
        <f t="shared" si="0"/>
        <v>13</v>
      </c>
      <c r="G15" s="4"/>
      <c r="H15" s="3"/>
      <c r="I15" s="3"/>
      <c r="J15" s="3"/>
      <c r="K15" s="3"/>
      <c r="L15" s="3"/>
      <c r="M15">
        <v>50</v>
      </c>
      <c r="N15">
        <f>Redskapskalkyl!$B$15*M15/100</f>
        <v>0.576</v>
      </c>
    </row>
    <row r="16" spans="1:14" ht="10.5" customHeight="1" hidden="1">
      <c r="A16">
        <f t="shared" si="0"/>
        <v>14</v>
      </c>
      <c r="G16" s="4"/>
      <c r="H16" s="3"/>
      <c r="I16" s="3"/>
      <c r="J16" s="3"/>
      <c r="K16" s="3"/>
      <c r="L16" s="3"/>
      <c r="M16">
        <v>50</v>
      </c>
      <c r="N16">
        <f>Redskapskalkyl!$B$15*M16/100</f>
        <v>0.576</v>
      </c>
    </row>
    <row r="17" spans="1:14" ht="10.5" customHeight="1" hidden="1">
      <c r="A17">
        <f t="shared" si="0"/>
        <v>15</v>
      </c>
      <c r="G17" s="4"/>
      <c r="H17" s="3"/>
      <c r="I17" s="3"/>
      <c r="J17" s="3"/>
      <c r="K17" s="3"/>
      <c r="L17" s="3"/>
      <c r="M17">
        <v>50</v>
      </c>
      <c r="N17">
        <f>Redskapskalkyl!$B$15*M17/100</f>
        <v>0.576</v>
      </c>
    </row>
    <row r="18" spans="1:12" ht="10.5" customHeight="1" hidden="1">
      <c r="A18">
        <f t="shared" si="0"/>
        <v>16</v>
      </c>
      <c r="G18" s="4"/>
      <c r="H18" s="3"/>
      <c r="I18" s="3"/>
      <c r="J18" s="3"/>
      <c r="K18" s="3"/>
      <c r="L18" s="3"/>
    </row>
    <row r="19" spans="1:12" ht="10.5" customHeight="1" hidden="1">
      <c r="A19">
        <f t="shared" si="0"/>
        <v>17</v>
      </c>
      <c r="G19" s="4"/>
      <c r="H19" s="3"/>
      <c r="I19" s="3"/>
      <c r="J19" s="3"/>
      <c r="K19" s="3"/>
      <c r="L19" s="3"/>
    </row>
    <row r="20" spans="1:12" ht="10.5" customHeight="1" hidden="1">
      <c r="A20">
        <f t="shared" si="0"/>
        <v>18</v>
      </c>
      <c r="G20" s="4"/>
      <c r="H20" s="3"/>
      <c r="I20" s="3"/>
      <c r="J20" s="3"/>
      <c r="K20" s="3"/>
      <c r="L20" s="3"/>
    </row>
    <row r="21" spans="1:12" ht="10.5" customHeight="1" hidden="1">
      <c r="A21">
        <f t="shared" si="0"/>
        <v>19</v>
      </c>
      <c r="G21" s="4"/>
      <c r="H21" s="3"/>
      <c r="I21" s="3"/>
      <c r="J21" s="3"/>
      <c r="K21" s="3"/>
      <c r="L21" s="3"/>
    </row>
    <row r="22" spans="1:12" ht="10.5" customHeight="1" hidden="1">
      <c r="A22">
        <f t="shared" si="0"/>
        <v>20</v>
      </c>
      <c r="G22" s="4"/>
      <c r="H22" s="3"/>
      <c r="I22" s="3"/>
      <c r="J22" s="3"/>
      <c r="K22" s="3"/>
      <c r="L22" s="3"/>
    </row>
    <row r="23" spans="1:14" ht="10.5" customHeight="1">
      <c r="A23">
        <f t="shared" si="0"/>
        <v>21</v>
      </c>
      <c r="B23" s="61" t="s">
        <v>77</v>
      </c>
      <c r="C23" s="62"/>
      <c r="D23" s="63"/>
      <c r="E23" s="62"/>
      <c r="F23" s="64"/>
      <c r="G23" s="4"/>
      <c r="H23" s="3"/>
      <c r="I23" s="3"/>
      <c r="J23" s="3"/>
      <c r="K23" s="3"/>
      <c r="L23" s="3"/>
      <c r="M23">
        <v>50</v>
      </c>
      <c r="N23">
        <f>Redskapskalkyl!$B$15*M23/100</f>
        <v>0.576</v>
      </c>
    </row>
    <row r="24" spans="1:14" ht="10.5" customHeight="1">
      <c r="A24">
        <f t="shared" si="0"/>
        <v>22</v>
      </c>
      <c r="B24" s="65" t="s">
        <v>81</v>
      </c>
      <c r="C24" s="63">
        <v>3.5</v>
      </c>
      <c r="D24" s="66">
        <v>80</v>
      </c>
      <c r="E24" s="63" t="s">
        <v>20</v>
      </c>
      <c r="F24" s="64">
        <v>40000</v>
      </c>
      <c r="G24" s="4"/>
      <c r="H24" s="3"/>
      <c r="I24" s="3"/>
      <c r="J24" s="3"/>
      <c r="K24" s="3"/>
      <c r="L24" s="3"/>
      <c r="M24">
        <v>50</v>
      </c>
      <c r="N24">
        <f>Redskapskalkyl!$B$15*M24/100</f>
        <v>0.576</v>
      </c>
    </row>
    <row r="25" spans="1:14" ht="10.5" customHeight="1">
      <c r="A25">
        <f t="shared" si="0"/>
        <v>23</v>
      </c>
      <c r="B25" s="65" t="s">
        <v>82</v>
      </c>
      <c r="C25" s="63">
        <v>4</v>
      </c>
      <c r="D25" s="66">
        <v>80</v>
      </c>
      <c r="E25" s="63" t="s">
        <v>20</v>
      </c>
      <c r="F25" s="64">
        <v>60000</v>
      </c>
      <c r="G25" s="4"/>
      <c r="H25" s="3"/>
      <c r="I25" s="3"/>
      <c r="J25" s="3"/>
      <c r="K25" s="3"/>
      <c r="L25" s="3"/>
      <c r="M25">
        <v>50</v>
      </c>
      <c r="N25">
        <f>Redskapskalkyl!$B$15*M25/100</f>
        <v>0.576</v>
      </c>
    </row>
    <row r="26" spans="1:14" ht="10.5" customHeight="1">
      <c r="A26">
        <f t="shared" si="0"/>
        <v>24</v>
      </c>
      <c r="B26" s="65" t="s">
        <v>83</v>
      </c>
      <c r="C26" s="63">
        <v>4.5</v>
      </c>
      <c r="D26" s="66">
        <v>80</v>
      </c>
      <c r="E26" s="63" t="s">
        <v>20</v>
      </c>
      <c r="F26" s="64">
        <v>70000</v>
      </c>
      <c r="G26" s="4"/>
      <c r="H26" s="3"/>
      <c r="I26" s="3"/>
      <c r="J26" s="3"/>
      <c r="K26" s="3"/>
      <c r="L26" s="3"/>
      <c r="M26">
        <v>50</v>
      </c>
      <c r="N26">
        <f>Redskapskalkyl!$B$15*M26/100</f>
        <v>0.576</v>
      </c>
    </row>
    <row r="27" spans="1:14" ht="10.5" customHeight="1">
      <c r="A27">
        <f t="shared" si="0"/>
        <v>25</v>
      </c>
      <c r="B27" s="67" t="s">
        <v>84</v>
      </c>
      <c r="C27" s="68">
        <v>5</v>
      </c>
      <c r="D27" s="66">
        <v>80</v>
      </c>
      <c r="E27" s="68" t="s">
        <v>21</v>
      </c>
      <c r="F27" s="69">
        <v>140000</v>
      </c>
      <c r="G27" s="4"/>
      <c r="H27" s="3"/>
      <c r="I27" s="3"/>
      <c r="J27" s="3"/>
      <c r="K27" s="3"/>
      <c r="L27" s="3"/>
      <c r="M27">
        <v>50</v>
      </c>
      <c r="N27">
        <f>Redskapskalkyl!$B$15*M27/100</f>
        <v>0.576</v>
      </c>
    </row>
    <row r="28" spans="1:14" ht="10.5" customHeight="1">
      <c r="A28">
        <f t="shared" si="0"/>
        <v>26</v>
      </c>
      <c r="B28" s="67" t="s">
        <v>85</v>
      </c>
      <c r="C28" s="68">
        <v>5.5</v>
      </c>
      <c r="D28" s="66">
        <v>80</v>
      </c>
      <c r="E28" s="68" t="s">
        <v>21</v>
      </c>
      <c r="F28" s="64">
        <v>150000</v>
      </c>
      <c r="G28" s="4"/>
      <c r="H28" s="3"/>
      <c r="I28" s="3"/>
      <c r="J28" s="3"/>
      <c r="K28" s="3"/>
      <c r="L28" s="3"/>
      <c r="M28">
        <v>50</v>
      </c>
      <c r="N28">
        <f>Redskapskalkyl!$B$15*M28/100</f>
        <v>0.576</v>
      </c>
    </row>
    <row r="29" spans="1:14" ht="10.5" customHeight="1">
      <c r="A29">
        <f t="shared" si="0"/>
        <v>27</v>
      </c>
      <c r="B29" s="67" t="s">
        <v>86</v>
      </c>
      <c r="C29" s="68">
        <v>6</v>
      </c>
      <c r="D29" s="66">
        <v>80</v>
      </c>
      <c r="E29" s="68" t="s">
        <v>21</v>
      </c>
      <c r="F29" s="64">
        <v>175000</v>
      </c>
      <c r="G29" s="4"/>
      <c r="H29" s="3"/>
      <c r="I29" s="3"/>
      <c r="J29" s="3"/>
      <c r="K29" s="3"/>
      <c r="L29" s="3"/>
      <c r="M29">
        <v>50</v>
      </c>
      <c r="N29">
        <f>Redskapskalkyl!$B$15*M29/100</f>
        <v>0.576</v>
      </c>
    </row>
    <row r="30" spans="1:12" ht="10.5" customHeight="1">
      <c r="A30">
        <f t="shared" si="0"/>
        <v>28</v>
      </c>
      <c r="B30" s="67" t="s">
        <v>87</v>
      </c>
      <c r="C30" s="68"/>
      <c r="D30" s="66">
        <v>0</v>
      </c>
      <c r="E30" s="68"/>
      <c r="F30" s="64"/>
      <c r="G30" s="4"/>
      <c r="H30" s="3"/>
      <c r="I30" s="3"/>
      <c r="J30" s="3"/>
      <c r="K30" s="3"/>
      <c r="L30" s="3"/>
    </row>
    <row r="31" spans="1:14" ht="10.5" customHeight="1">
      <c r="A31">
        <f t="shared" si="0"/>
        <v>29</v>
      </c>
      <c r="B31" s="65"/>
      <c r="C31" s="63"/>
      <c r="D31" s="66"/>
      <c r="E31" s="63"/>
      <c r="F31" s="64"/>
      <c r="G31" s="4"/>
      <c r="H31" s="3"/>
      <c r="I31" s="1"/>
      <c r="J31" s="1"/>
      <c r="K31" s="1"/>
      <c r="L31" s="1"/>
      <c r="M31">
        <v>50</v>
      </c>
      <c r="N31">
        <f>Redskapskalkyl!$B$15*M31/100</f>
        <v>0.576</v>
      </c>
    </row>
    <row r="32" spans="1:14" ht="10.5" customHeight="1">
      <c r="A32">
        <f t="shared" si="0"/>
        <v>30</v>
      </c>
      <c r="B32" s="70"/>
      <c r="C32" s="62"/>
      <c r="D32" s="66"/>
      <c r="E32" s="62"/>
      <c r="F32" s="62"/>
      <c r="G32" s="4"/>
      <c r="H32" s="3"/>
      <c r="I32" s="3"/>
      <c r="J32" s="3"/>
      <c r="K32" s="3"/>
      <c r="L32" s="3"/>
      <c r="M32">
        <v>50</v>
      </c>
      <c r="N32">
        <f>Redskapskalkyl!$B$15*M32/100</f>
        <v>0.576</v>
      </c>
    </row>
    <row r="33" spans="1:14" ht="10.5" customHeight="1">
      <c r="A33">
        <f t="shared" si="0"/>
        <v>31</v>
      </c>
      <c r="B33" s="65"/>
      <c r="C33" s="63"/>
      <c r="D33" s="66"/>
      <c r="E33" s="63"/>
      <c r="F33" s="64"/>
      <c r="G33" s="4"/>
      <c r="H33" s="3"/>
      <c r="I33" s="3"/>
      <c r="J33" s="3"/>
      <c r="K33" s="3"/>
      <c r="L33" s="3"/>
      <c r="M33">
        <v>50</v>
      </c>
      <c r="N33">
        <f>Redskapskalkyl!$B$15*M33/100</f>
        <v>0.576</v>
      </c>
    </row>
    <row r="34" spans="1:14" ht="10.5" customHeight="1">
      <c r="A34">
        <f t="shared" si="0"/>
        <v>32</v>
      </c>
      <c r="B34" s="65"/>
      <c r="C34" s="63"/>
      <c r="D34" s="66"/>
      <c r="E34" s="63"/>
      <c r="F34" s="64"/>
      <c r="G34" s="4"/>
      <c r="H34" s="3"/>
      <c r="I34" s="3"/>
      <c r="J34" s="3"/>
      <c r="K34" s="3"/>
      <c r="L34" s="3"/>
      <c r="M34">
        <v>50</v>
      </c>
      <c r="N34">
        <f>Redskapskalkyl!$B$15*M34/100</f>
        <v>0.576</v>
      </c>
    </row>
    <row r="35" spans="1:14" ht="10.5" customHeight="1">
      <c r="A35">
        <f t="shared" si="0"/>
        <v>33</v>
      </c>
      <c r="B35" s="65"/>
      <c r="C35" s="63"/>
      <c r="D35" s="66"/>
      <c r="E35" s="63"/>
      <c r="F35" s="64"/>
      <c r="G35" s="4"/>
      <c r="H35" s="3"/>
      <c r="I35" s="3"/>
      <c r="J35" s="3"/>
      <c r="K35" s="3"/>
      <c r="L35" s="3"/>
      <c r="M35">
        <v>50</v>
      </c>
      <c r="N35">
        <f>Redskapskalkyl!$B$15*M35/100</f>
        <v>0.576</v>
      </c>
    </row>
    <row r="36" spans="1:14" ht="10.5" customHeight="1">
      <c r="A36">
        <f t="shared" si="0"/>
        <v>34</v>
      </c>
      <c r="B36" s="65"/>
      <c r="C36" s="63"/>
      <c r="D36" s="66"/>
      <c r="E36" s="63"/>
      <c r="F36" s="64"/>
      <c r="G36" s="4"/>
      <c r="H36" s="3"/>
      <c r="I36" s="3"/>
      <c r="J36" s="3"/>
      <c r="K36" s="3"/>
      <c r="L36" s="3"/>
      <c r="M36">
        <v>50</v>
      </c>
      <c r="N36">
        <f>Redskapskalkyl!$B$15*M36/100</f>
        <v>0.576</v>
      </c>
    </row>
    <row r="37" spans="1:12" ht="10.5" customHeight="1">
      <c r="A37">
        <f t="shared" si="0"/>
        <v>35</v>
      </c>
      <c r="B37" s="65"/>
      <c r="C37" s="63"/>
      <c r="D37" s="66"/>
      <c r="E37" s="63"/>
      <c r="F37" s="64"/>
      <c r="G37" s="4"/>
      <c r="H37" s="3"/>
      <c r="I37" s="3"/>
      <c r="J37" s="3"/>
      <c r="K37" s="3"/>
      <c r="L37" s="3"/>
    </row>
    <row r="38" spans="1:14" ht="10.5" customHeight="1">
      <c r="A38">
        <f t="shared" si="0"/>
        <v>36</v>
      </c>
      <c r="B38" s="65"/>
      <c r="C38" s="63"/>
      <c r="D38" s="66"/>
      <c r="E38" s="63"/>
      <c r="F38" s="64"/>
      <c r="G38" s="4"/>
      <c r="H38" s="3"/>
      <c r="I38" s="3"/>
      <c r="J38" s="3"/>
      <c r="K38" s="3"/>
      <c r="L38" s="3"/>
      <c r="M38">
        <v>50</v>
      </c>
      <c r="N38">
        <f>Redskapskalkyl!$B$15*M38/100</f>
        <v>0.576</v>
      </c>
    </row>
    <row r="39" spans="1:14" ht="10.5" customHeight="1">
      <c r="A39">
        <f t="shared" si="0"/>
        <v>37</v>
      </c>
      <c r="B39" s="65"/>
      <c r="C39" s="63"/>
      <c r="D39" s="66"/>
      <c r="E39" s="63"/>
      <c r="F39" s="64"/>
      <c r="G39" s="4"/>
      <c r="H39" s="3"/>
      <c r="I39" s="3"/>
      <c r="J39" s="3"/>
      <c r="K39" s="3"/>
      <c r="L39" s="3"/>
      <c r="M39">
        <v>50</v>
      </c>
      <c r="N39">
        <f>Redskapskalkyl!$B$15*M39/100</f>
        <v>0.576</v>
      </c>
    </row>
    <row r="40" spans="1:14" ht="10.5" customHeight="1">
      <c r="A40">
        <f t="shared" si="0"/>
        <v>38</v>
      </c>
      <c r="B40" s="65"/>
      <c r="C40" s="63"/>
      <c r="D40" s="66"/>
      <c r="E40" s="63"/>
      <c r="F40" s="64"/>
      <c r="G40" s="4"/>
      <c r="H40" s="3"/>
      <c r="I40" s="3"/>
      <c r="J40" s="3"/>
      <c r="K40" s="3"/>
      <c r="L40" s="3"/>
      <c r="M40">
        <v>50</v>
      </c>
      <c r="N40">
        <f>Redskapskalkyl!$B$15*M40/100</f>
        <v>0.576</v>
      </c>
    </row>
    <row r="41" spans="1:14" ht="10.5" customHeight="1">
      <c r="A41">
        <f t="shared" si="0"/>
        <v>39</v>
      </c>
      <c r="B41" s="65"/>
      <c r="C41" s="63"/>
      <c r="D41" s="66"/>
      <c r="E41" s="63"/>
      <c r="F41" s="64"/>
      <c r="G41" s="4"/>
      <c r="H41" s="3"/>
      <c r="I41" s="3"/>
      <c r="J41" s="3"/>
      <c r="K41" s="3"/>
      <c r="L41" s="3"/>
      <c r="M41">
        <v>50</v>
      </c>
      <c r="N41">
        <f>Redskapskalkyl!$B$15*M41/100</f>
        <v>0.576</v>
      </c>
    </row>
    <row r="42" spans="1:14" ht="10.5" customHeight="1">
      <c r="A42">
        <f t="shared" si="0"/>
        <v>40</v>
      </c>
      <c r="B42" s="65"/>
      <c r="C42" s="63"/>
      <c r="D42" s="66"/>
      <c r="E42" s="63"/>
      <c r="F42" s="64"/>
      <c r="G42" s="4"/>
      <c r="H42" s="3"/>
      <c r="I42" s="3"/>
      <c r="J42" s="3"/>
      <c r="K42" s="3"/>
      <c r="L42" s="3"/>
      <c r="M42">
        <v>50</v>
      </c>
      <c r="N42">
        <f>Redskapskalkyl!$B$15*M42/100</f>
        <v>0.576</v>
      </c>
    </row>
    <row r="43" spans="1:14" ht="10.5" customHeight="1">
      <c r="A43">
        <f t="shared" si="0"/>
        <v>41</v>
      </c>
      <c r="B43" s="70" t="s">
        <v>76</v>
      </c>
      <c r="C43" s="68"/>
      <c r="D43" s="66">
        <v>0</v>
      </c>
      <c r="E43" s="68"/>
      <c r="F43" s="64"/>
      <c r="G43" s="4"/>
      <c r="H43" s="3"/>
      <c r="I43" s="3"/>
      <c r="J43" s="3"/>
      <c r="K43" s="3"/>
      <c r="L43" s="3"/>
      <c r="M43">
        <v>50</v>
      </c>
      <c r="N43">
        <f>Redskapskalkyl!$B$15*M43/100</f>
        <v>0.576</v>
      </c>
    </row>
    <row r="44" spans="1:12" ht="10.5" customHeight="1">
      <c r="A44">
        <f t="shared" si="0"/>
        <v>42</v>
      </c>
      <c r="B44" s="67" t="s">
        <v>88</v>
      </c>
      <c r="C44" s="68">
        <v>3.2</v>
      </c>
      <c r="D44" s="66">
        <v>80</v>
      </c>
      <c r="E44" s="62"/>
      <c r="F44" s="64">
        <v>40000</v>
      </c>
      <c r="G44" s="4"/>
      <c r="H44" s="3"/>
      <c r="I44" s="3"/>
      <c r="J44" s="3"/>
      <c r="K44" s="3"/>
      <c r="L44" s="3"/>
    </row>
    <row r="45" spans="1:12" ht="10.5" customHeight="1">
      <c r="A45">
        <f t="shared" si="0"/>
        <v>43</v>
      </c>
      <c r="B45" s="67" t="s">
        <v>89</v>
      </c>
      <c r="C45" s="68">
        <v>2.5</v>
      </c>
      <c r="D45" s="66">
        <v>80</v>
      </c>
      <c r="E45" s="62"/>
      <c r="F45" s="64">
        <v>60000</v>
      </c>
      <c r="G45" s="4"/>
      <c r="H45" s="3"/>
      <c r="I45" s="3"/>
      <c r="J45" s="3"/>
      <c r="K45" s="3"/>
      <c r="L45" s="3"/>
    </row>
    <row r="46" spans="1:12" ht="10.5" customHeight="1">
      <c r="A46">
        <f t="shared" si="0"/>
        <v>44</v>
      </c>
      <c r="B46" s="67" t="s">
        <v>90</v>
      </c>
      <c r="C46" s="68">
        <v>3.6</v>
      </c>
      <c r="D46" s="66">
        <v>80</v>
      </c>
      <c r="E46" s="62"/>
      <c r="F46" s="64">
        <v>115000</v>
      </c>
      <c r="G46" s="4"/>
      <c r="H46" s="3"/>
      <c r="I46" s="3"/>
      <c r="J46" s="3"/>
      <c r="K46" s="3"/>
      <c r="L46" s="3"/>
    </row>
    <row r="47" spans="1:12" ht="10.5" customHeight="1">
      <c r="A47">
        <f t="shared" si="0"/>
        <v>45</v>
      </c>
      <c r="B47" s="67" t="s">
        <v>91</v>
      </c>
      <c r="C47" s="68">
        <v>4.2</v>
      </c>
      <c r="D47" s="66">
        <v>80</v>
      </c>
      <c r="E47" s="62"/>
      <c r="F47" s="64">
        <v>130000</v>
      </c>
      <c r="G47" s="4"/>
      <c r="H47" s="3"/>
      <c r="I47" s="3"/>
      <c r="J47" s="3"/>
      <c r="K47" s="3"/>
      <c r="L47" s="3"/>
    </row>
    <row r="48" spans="1:12" ht="10.5" customHeight="1">
      <c r="A48">
        <f t="shared" si="0"/>
        <v>46</v>
      </c>
      <c r="B48" s="67" t="s">
        <v>92</v>
      </c>
      <c r="C48" s="68">
        <v>5.4</v>
      </c>
      <c r="D48" s="66">
        <v>80</v>
      </c>
      <c r="E48" s="62"/>
      <c r="F48" s="64">
        <v>180000</v>
      </c>
      <c r="G48" s="4"/>
      <c r="H48" s="3"/>
      <c r="I48" s="3"/>
      <c r="J48" s="3"/>
      <c r="K48" s="3"/>
      <c r="L48" s="3"/>
    </row>
    <row r="49" spans="1:12" ht="10.5" customHeight="1">
      <c r="A49">
        <f t="shared" si="0"/>
        <v>47</v>
      </c>
      <c r="B49" s="67" t="s">
        <v>93</v>
      </c>
      <c r="C49" s="68"/>
      <c r="D49" s="66">
        <v>0</v>
      </c>
      <c r="E49" s="62"/>
      <c r="F49" s="64"/>
      <c r="G49" s="4"/>
      <c r="H49" s="3"/>
      <c r="I49" s="3"/>
      <c r="J49" s="3"/>
      <c r="K49" s="3"/>
      <c r="L49" s="3"/>
    </row>
    <row r="50" spans="1:12" ht="10.5" customHeight="1">
      <c r="A50">
        <f t="shared" si="0"/>
        <v>48</v>
      </c>
      <c r="B50" s="65"/>
      <c r="C50" s="63"/>
      <c r="D50" s="66"/>
      <c r="E50" s="63"/>
      <c r="F50" s="64"/>
      <c r="G50" s="4"/>
      <c r="H50" s="3"/>
      <c r="I50" s="3"/>
      <c r="J50" s="3"/>
      <c r="K50" s="3"/>
      <c r="L50" s="3"/>
    </row>
    <row r="51" spans="1:12" ht="10.5" customHeight="1">
      <c r="A51">
        <f t="shared" si="0"/>
        <v>49</v>
      </c>
      <c r="B51" s="65"/>
      <c r="C51" s="63"/>
      <c r="D51" s="66"/>
      <c r="E51" s="63"/>
      <c r="F51" s="64"/>
      <c r="G51" s="4"/>
      <c r="H51" s="3"/>
      <c r="I51" s="3"/>
      <c r="J51" s="3"/>
      <c r="K51" s="3"/>
      <c r="L51" s="3"/>
    </row>
    <row r="52" spans="1:12" ht="10.5" customHeight="1">
      <c r="A52">
        <f t="shared" si="0"/>
        <v>50</v>
      </c>
      <c r="B52" s="65"/>
      <c r="C52" s="63"/>
      <c r="D52" s="66"/>
      <c r="E52" s="63"/>
      <c r="F52" s="64"/>
      <c r="G52" s="4"/>
      <c r="H52" s="3"/>
      <c r="I52" s="3"/>
      <c r="J52" s="3"/>
      <c r="K52" s="3"/>
      <c r="L52" s="3"/>
    </row>
    <row r="53" spans="1:12" ht="10.5" customHeight="1">
      <c r="A53">
        <f t="shared" si="0"/>
        <v>51</v>
      </c>
      <c r="B53" s="65"/>
      <c r="C53" s="63"/>
      <c r="D53" s="66"/>
      <c r="E53" s="63"/>
      <c r="F53" s="64"/>
      <c r="G53" s="4"/>
      <c r="H53" s="3"/>
      <c r="I53" s="3"/>
      <c r="J53" s="3"/>
      <c r="K53" s="3"/>
      <c r="L53" s="3"/>
    </row>
    <row r="54" spans="1:14" ht="10.5" customHeight="1">
      <c r="A54">
        <f t="shared" si="0"/>
        <v>52</v>
      </c>
      <c r="B54" s="62"/>
      <c r="C54" s="62"/>
      <c r="D54" s="62"/>
      <c r="E54" s="62"/>
      <c r="F54" s="62"/>
      <c r="G54" s="4"/>
      <c r="H54" s="3"/>
      <c r="I54" s="3"/>
      <c r="J54" s="3"/>
      <c r="K54" s="3"/>
      <c r="L54" s="3"/>
      <c r="N54">
        <v>3</v>
      </c>
    </row>
    <row r="55" spans="1:12" ht="10.5" customHeight="1">
      <c r="A55">
        <f t="shared" si="0"/>
        <v>53</v>
      </c>
      <c r="B55" s="62"/>
      <c r="C55" s="62"/>
      <c r="D55" s="62"/>
      <c r="E55" s="62"/>
      <c r="F55" s="62"/>
      <c r="G55" s="4"/>
      <c r="H55" s="3"/>
      <c r="I55" s="3"/>
      <c r="J55" s="3"/>
      <c r="K55" s="3"/>
      <c r="L55" s="3"/>
    </row>
    <row r="56" spans="1:12" ht="10.5" customHeight="1">
      <c r="A56">
        <f t="shared" si="0"/>
        <v>54</v>
      </c>
      <c r="B56" s="62"/>
      <c r="C56" s="62"/>
      <c r="D56" s="62"/>
      <c r="E56" s="62"/>
      <c r="F56" s="62"/>
      <c r="G56" s="4"/>
      <c r="H56" s="3"/>
      <c r="I56" s="3"/>
      <c r="J56" s="3"/>
      <c r="K56" s="3"/>
      <c r="L56" s="3"/>
    </row>
    <row r="57" spans="1:12" ht="10.5" customHeight="1">
      <c r="A57">
        <f t="shared" si="0"/>
        <v>55</v>
      </c>
      <c r="B57" s="62"/>
      <c r="C57" s="62"/>
      <c r="D57" s="62"/>
      <c r="E57" s="62"/>
      <c r="F57" s="62"/>
      <c r="G57" s="4"/>
      <c r="H57" s="3"/>
      <c r="I57" s="5"/>
      <c r="J57" s="5"/>
      <c r="K57" s="5"/>
      <c r="L57" s="5"/>
    </row>
    <row r="58" spans="1:12" ht="10.5" customHeight="1">
      <c r="A58">
        <f t="shared" si="0"/>
        <v>56</v>
      </c>
      <c r="B58" s="62"/>
      <c r="C58" s="62"/>
      <c r="D58" s="62"/>
      <c r="E58" s="62"/>
      <c r="F58" s="62"/>
      <c r="G58" s="4"/>
      <c r="H58" s="3"/>
      <c r="I58" s="3"/>
      <c r="J58" s="3"/>
      <c r="K58" s="3"/>
      <c r="L58" s="3"/>
    </row>
    <row r="59" spans="1:12" ht="10.5" customHeight="1">
      <c r="A59">
        <f t="shared" si="0"/>
        <v>57</v>
      </c>
      <c r="B59" s="62"/>
      <c r="C59" s="62"/>
      <c r="D59" s="62"/>
      <c r="E59" s="62"/>
      <c r="F59" s="62"/>
      <c r="G59" s="4"/>
      <c r="H59" s="3"/>
      <c r="I59" s="3"/>
      <c r="J59" s="3"/>
      <c r="K59" s="3"/>
      <c r="L59" s="3"/>
    </row>
    <row r="60" spans="1:12" ht="10.5" customHeight="1">
      <c r="A60">
        <f t="shared" si="0"/>
        <v>58</v>
      </c>
      <c r="B60" s="62"/>
      <c r="C60" s="62"/>
      <c r="D60" s="62"/>
      <c r="E60" s="62"/>
      <c r="F60" s="62"/>
      <c r="G60" s="4"/>
      <c r="H60" s="3"/>
      <c r="I60" s="3"/>
      <c r="J60" s="3"/>
      <c r="K60" s="3"/>
      <c r="L60" s="3"/>
    </row>
    <row r="61" spans="1:12" ht="10.5" customHeight="1">
      <c r="A61">
        <f t="shared" si="0"/>
        <v>59</v>
      </c>
      <c r="B61" s="62"/>
      <c r="C61" s="62"/>
      <c r="D61" s="62"/>
      <c r="E61" s="62"/>
      <c r="F61" s="62"/>
      <c r="G61" s="4"/>
      <c r="H61" s="3"/>
      <c r="I61" s="3"/>
      <c r="J61" s="3"/>
      <c r="K61" s="3"/>
      <c r="L61" s="3"/>
    </row>
    <row r="62" spans="1:12" ht="10.5" customHeight="1">
      <c r="A62">
        <f t="shared" si="0"/>
        <v>60</v>
      </c>
      <c r="B62" s="62"/>
      <c r="C62" s="62"/>
      <c r="D62" s="62"/>
      <c r="E62" s="62"/>
      <c r="F62" s="62"/>
      <c r="G62" s="4"/>
      <c r="H62" s="3"/>
      <c r="I62" s="3"/>
      <c r="J62" s="3"/>
      <c r="K62" s="3"/>
      <c r="L62" s="3"/>
    </row>
    <row r="63" spans="1:12" ht="10.5" customHeight="1">
      <c r="A63">
        <f t="shared" si="0"/>
        <v>61</v>
      </c>
      <c r="B63" s="70" t="s">
        <v>94</v>
      </c>
      <c r="C63" s="68"/>
      <c r="D63" s="66">
        <v>0</v>
      </c>
      <c r="E63" s="62"/>
      <c r="F63" s="64"/>
      <c r="G63" s="4"/>
      <c r="H63" s="3"/>
      <c r="I63" s="3"/>
      <c r="J63" s="3"/>
      <c r="K63" s="3"/>
      <c r="L63" s="3"/>
    </row>
    <row r="64" spans="1:12" ht="10.5" customHeight="1">
      <c r="A64">
        <f t="shared" si="0"/>
        <v>62</v>
      </c>
      <c r="B64" s="62" t="s">
        <v>229</v>
      </c>
      <c r="C64" s="62">
        <v>3</v>
      </c>
      <c r="D64" s="62">
        <v>80</v>
      </c>
      <c r="E64" s="62"/>
      <c r="F64" s="62">
        <v>220000</v>
      </c>
      <c r="G64" s="4"/>
      <c r="H64" s="3"/>
      <c r="I64" s="3"/>
      <c r="J64" s="3"/>
      <c r="K64" s="3"/>
      <c r="L64" s="3"/>
    </row>
    <row r="65" spans="1:12" ht="10.5" customHeight="1">
      <c r="A65">
        <f t="shared" si="0"/>
        <v>63</v>
      </c>
      <c r="B65" s="67" t="s">
        <v>39</v>
      </c>
      <c r="C65" s="63">
        <v>5</v>
      </c>
      <c r="D65" s="66">
        <v>80</v>
      </c>
      <c r="E65" s="62"/>
      <c r="F65" s="64">
        <v>220000</v>
      </c>
      <c r="G65" s="4"/>
      <c r="H65" s="3"/>
      <c r="I65" s="3"/>
      <c r="J65" s="3"/>
      <c r="K65" s="3"/>
      <c r="L65" s="3"/>
    </row>
    <row r="66" spans="1:12" ht="10.5" customHeight="1">
      <c r="A66">
        <f t="shared" si="0"/>
        <v>64</v>
      </c>
      <c r="B66" s="67" t="s">
        <v>40</v>
      </c>
      <c r="C66" s="63">
        <v>6.5</v>
      </c>
      <c r="D66" s="66">
        <v>80</v>
      </c>
      <c r="E66" s="62"/>
      <c r="F66" s="64">
        <v>270000</v>
      </c>
      <c r="G66" s="4"/>
      <c r="H66" s="3"/>
      <c r="I66" s="3"/>
      <c r="J66" s="3"/>
      <c r="K66" s="3"/>
      <c r="L66" s="3"/>
    </row>
    <row r="67" spans="1:12" ht="10.5" customHeight="1">
      <c r="A67">
        <f t="shared" si="0"/>
        <v>65</v>
      </c>
      <c r="B67" s="67" t="s">
        <v>93</v>
      </c>
      <c r="C67" s="63"/>
      <c r="D67" s="66">
        <v>0</v>
      </c>
      <c r="E67" s="62"/>
      <c r="F67" s="64"/>
      <c r="G67" s="4"/>
      <c r="H67" s="3"/>
      <c r="I67" s="3"/>
      <c r="J67" s="3"/>
      <c r="K67" s="3"/>
      <c r="L67" s="3"/>
    </row>
    <row r="68" spans="1:12" ht="10.5" customHeight="1">
      <c r="A68">
        <f t="shared" si="0"/>
        <v>66</v>
      </c>
      <c r="B68" s="62"/>
      <c r="C68" s="62"/>
      <c r="D68" s="62"/>
      <c r="E68" s="62"/>
      <c r="F68" s="62"/>
      <c r="G68" s="4"/>
      <c r="H68" s="3"/>
      <c r="I68" s="3"/>
      <c r="J68" s="3"/>
      <c r="K68" s="3"/>
      <c r="L68" s="3"/>
    </row>
    <row r="69" spans="1:12" ht="10.5" customHeight="1">
      <c r="A69">
        <f t="shared" si="0"/>
        <v>67</v>
      </c>
      <c r="B69" s="62"/>
      <c r="C69" s="62"/>
      <c r="D69" s="62"/>
      <c r="E69" s="62"/>
      <c r="F69" s="62"/>
      <c r="G69" s="4"/>
      <c r="H69" s="3"/>
      <c r="I69" s="1"/>
      <c r="J69" s="1"/>
      <c r="K69" s="1"/>
      <c r="L69" s="1"/>
    </row>
    <row r="70" spans="1:12" ht="10.5" customHeight="1">
      <c r="A70">
        <f t="shared" si="0"/>
        <v>68</v>
      </c>
      <c r="B70" s="62"/>
      <c r="C70" s="62"/>
      <c r="D70" s="62"/>
      <c r="E70" s="62"/>
      <c r="F70" s="62"/>
      <c r="G70" s="4"/>
      <c r="H70" s="3"/>
      <c r="I70" s="3"/>
      <c r="J70" s="3"/>
      <c r="K70" s="3"/>
      <c r="L70" s="3"/>
    </row>
    <row r="71" spans="1:12" ht="10.5" customHeight="1">
      <c r="A71">
        <f t="shared" si="0"/>
        <v>69</v>
      </c>
      <c r="B71" s="62"/>
      <c r="C71" s="62"/>
      <c r="D71" s="62"/>
      <c r="E71" s="62"/>
      <c r="F71" s="62"/>
      <c r="G71" s="4"/>
      <c r="H71" s="3"/>
      <c r="I71" s="3"/>
      <c r="J71" s="3"/>
      <c r="K71" s="3"/>
      <c r="L71" s="3"/>
    </row>
    <row r="72" spans="1:12" ht="10.5" customHeight="1">
      <c r="A72">
        <f t="shared" si="0"/>
        <v>70</v>
      </c>
      <c r="B72" s="62"/>
      <c r="C72" s="62"/>
      <c r="D72" s="62"/>
      <c r="E72" s="62"/>
      <c r="F72" s="62"/>
      <c r="G72" s="4"/>
      <c r="H72" s="3"/>
      <c r="I72" s="3"/>
      <c r="J72" s="3"/>
      <c r="K72" s="3"/>
      <c r="L72" s="3"/>
    </row>
    <row r="73" spans="1:12" ht="10.5" customHeight="1">
      <c r="A73">
        <f t="shared" si="0"/>
        <v>71</v>
      </c>
      <c r="B73" s="62"/>
      <c r="C73" s="62"/>
      <c r="D73" s="62"/>
      <c r="E73" s="62"/>
      <c r="F73" s="62"/>
      <c r="G73" s="4"/>
      <c r="H73" s="3"/>
      <c r="I73" s="3"/>
      <c r="J73" s="3"/>
      <c r="K73" s="3"/>
      <c r="L73" s="3"/>
    </row>
    <row r="74" spans="1:12" ht="10.5" customHeight="1">
      <c r="A74">
        <f t="shared" si="0"/>
        <v>72</v>
      </c>
      <c r="B74" s="62"/>
      <c r="C74" s="62"/>
      <c r="D74" s="62"/>
      <c r="E74" s="62"/>
      <c r="F74" s="62"/>
      <c r="G74" s="4"/>
      <c r="H74" s="3"/>
      <c r="I74" s="3"/>
      <c r="J74" s="3"/>
      <c r="K74" s="3"/>
      <c r="L74" s="3"/>
    </row>
    <row r="75" spans="1:12" ht="10.5" customHeight="1">
      <c r="A75">
        <f t="shared" si="0"/>
        <v>73</v>
      </c>
      <c r="B75" s="62"/>
      <c r="C75" s="62"/>
      <c r="D75" s="62"/>
      <c r="E75" s="62"/>
      <c r="F75" s="62"/>
      <c r="G75" s="4"/>
      <c r="H75" s="3"/>
      <c r="I75" s="3"/>
      <c r="J75" s="3"/>
      <c r="K75" s="3"/>
      <c r="L75" s="3"/>
    </row>
    <row r="76" spans="1:12" ht="10.5" customHeight="1">
      <c r="A76">
        <f t="shared" si="0"/>
        <v>74</v>
      </c>
      <c r="B76" s="62"/>
      <c r="C76" s="62"/>
      <c r="D76" s="62"/>
      <c r="E76" s="62"/>
      <c r="F76" s="62"/>
      <c r="G76" s="4"/>
      <c r="H76" s="3"/>
      <c r="I76" s="1"/>
      <c r="J76" s="1"/>
      <c r="K76" s="1"/>
      <c r="L76" s="1"/>
    </row>
    <row r="77" spans="1:12" ht="10.5" customHeight="1">
      <c r="A77">
        <f t="shared" si="0"/>
        <v>75</v>
      </c>
      <c r="B77" s="62"/>
      <c r="C77" s="62"/>
      <c r="D77" s="62"/>
      <c r="E77" s="62"/>
      <c r="F77" s="62"/>
      <c r="G77" s="4"/>
      <c r="H77" s="3"/>
      <c r="I77" s="3"/>
      <c r="J77" s="3"/>
      <c r="K77" s="3"/>
      <c r="L77" s="3"/>
    </row>
    <row r="78" spans="1:12" ht="10.5" customHeight="1">
      <c r="A78">
        <f t="shared" si="0"/>
        <v>76</v>
      </c>
      <c r="B78" s="62"/>
      <c r="C78" s="62"/>
      <c r="D78" s="62"/>
      <c r="E78" s="62"/>
      <c r="F78" s="62"/>
      <c r="G78" s="4"/>
      <c r="H78" s="3"/>
      <c r="I78" s="3"/>
      <c r="J78" s="3"/>
      <c r="K78" s="3"/>
      <c r="L78" s="3"/>
    </row>
    <row r="79" spans="1:12" ht="10.5" customHeight="1">
      <c r="A79">
        <f t="shared" si="0"/>
        <v>77</v>
      </c>
      <c r="B79" s="62"/>
      <c r="C79" s="62"/>
      <c r="D79" s="62"/>
      <c r="E79" s="62"/>
      <c r="F79" s="62"/>
      <c r="G79" s="4"/>
      <c r="H79" s="3"/>
      <c r="I79" s="3"/>
      <c r="J79" s="3"/>
      <c r="K79" s="3"/>
      <c r="L79" s="3"/>
    </row>
    <row r="80" spans="1:12" ht="10.5" customHeight="1">
      <c r="A80">
        <f aca="true" t="shared" si="1" ref="A80:A143">A79+1</f>
        <v>78</v>
      </c>
      <c r="B80" s="62"/>
      <c r="C80" s="62"/>
      <c r="D80" s="62"/>
      <c r="E80" s="62"/>
      <c r="F80" s="62"/>
      <c r="G80" s="4"/>
      <c r="H80" s="3"/>
      <c r="I80" s="3"/>
      <c r="J80" s="3"/>
      <c r="K80" s="3"/>
      <c r="L80" s="3"/>
    </row>
    <row r="81" spans="1:12" ht="10.5" customHeight="1">
      <c r="A81">
        <f t="shared" si="1"/>
        <v>79</v>
      </c>
      <c r="B81" s="62"/>
      <c r="C81" s="62"/>
      <c r="D81" s="62"/>
      <c r="E81" s="62"/>
      <c r="F81" s="62"/>
      <c r="G81" s="4"/>
      <c r="H81" s="3"/>
      <c r="I81" s="3"/>
      <c r="J81" s="3"/>
      <c r="K81" s="3"/>
      <c r="L81" s="3"/>
    </row>
    <row r="82" spans="1:12" ht="10.5" customHeight="1">
      <c r="A82">
        <f t="shared" si="1"/>
        <v>80</v>
      </c>
      <c r="B82" s="62"/>
      <c r="C82" s="62"/>
      <c r="D82" s="62"/>
      <c r="E82" s="62"/>
      <c r="F82" s="62"/>
      <c r="G82" s="4"/>
      <c r="H82" s="3"/>
      <c r="I82" s="3"/>
      <c r="J82" s="3"/>
      <c r="K82" s="3"/>
      <c r="L82" s="3"/>
    </row>
    <row r="83" spans="1:12" ht="10.5" customHeight="1">
      <c r="A83">
        <f t="shared" si="1"/>
        <v>81</v>
      </c>
      <c r="B83" s="70" t="s">
        <v>22</v>
      </c>
      <c r="C83" s="68"/>
      <c r="D83" s="66">
        <v>0</v>
      </c>
      <c r="E83" s="62"/>
      <c r="F83" s="64"/>
      <c r="G83" s="4"/>
      <c r="H83" s="3"/>
      <c r="I83" s="3"/>
      <c r="J83" s="3"/>
      <c r="K83" s="3"/>
      <c r="L83" s="3"/>
    </row>
    <row r="84" spans="1:12" ht="10.5" customHeight="1">
      <c r="A84">
        <f t="shared" si="1"/>
        <v>82</v>
      </c>
      <c r="B84" s="65" t="s">
        <v>96</v>
      </c>
      <c r="C84" s="68">
        <v>1.2</v>
      </c>
      <c r="D84" s="66">
        <v>80</v>
      </c>
      <c r="E84" s="63" t="s">
        <v>20</v>
      </c>
      <c r="F84" s="64">
        <v>90000</v>
      </c>
      <c r="G84" s="4"/>
      <c r="H84" s="3"/>
      <c r="I84" s="3"/>
      <c r="J84" s="3"/>
      <c r="K84" s="3"/>
      <c r="L84" s="3"/>
    </row>
    <row r="85" spans="1:12" ht="10.5" customHeight="1">
      <c r="A85">
        <f t="shared" si="1"/>
        <v>83</v>
      </c>
      <c r="B85" s="65" t="s">
        <v>97</v>
      </c>
      <c r="C85" s="68">
        <v>1.6</v>
      </c>
      <c r="D85" s="66">
        <v>80</v>
      </c>
      <c r="E85" s="63" t="s">
        <v>20</v>
      </c>
      <c r="F85" s="64">
        <v>110000</v>
      </c>
      <c r="G85" s="4"/>
      <c r="H85" s="3"/>
      <c r="I85" s="3"/>
      <c r="J85" s="3"/>
      <c r="K85" s="3"/>
      <c r="L85" s="3"/>
    </row>
    <row r="86" spans="1:12" ht="10.5" customHeight="1">
      <c r="A86">
        <f t="shared" si="1"/>
        <v>84</v>
      </c>
      <c r="B86" s="65" t="s">
        <v>98</v>
      </c>
      <c r="C86" s="63">
        <v>2</v>
      </c>
      <c r="D86" s="66">
        <v>80</v>
      </c>
      <c r="E86" s="63" t="s">
        <v>20</v>
      </c>
      <c r="F86" s="64">
        <v>145000</v>
      </c>
      <c r="G86" s="4"/>
      <c r="H86" s="3"/>
      <c r="I86" s="1"/>
      <c r="J86" s="1"/>
      <c r="K86" s="1"/>
      <c r="L86" s="1"/>
    </row>
    <row r="87" spans="1:12" ht="10.5" customHeight="1">
      <c r="A87">
        <f t="shared" si="1"/>
        <v>85</v>
      </c>
      <c r="B87" s="65" t="s">
        <v>99</v>
      </c>
      <c r="C87" s="63">
        <v>1.2</v>
      </c>
      <c r="D87" s="66">
        <v>80</v>
      </c>
      <c r="E87" s="63" t="s">
        <v>20</v>
      </c>
      <c r="F87" s="64">
        <v>105000</v>
      </c>
      <c r="G87" s="4"/>
      <c r="H87" s="3"/>
      <c r="I87" s="3"/>
      <c r="J87" s="3"/>
      <c r="K87" s="3"/>
      <c r="L87" s="3"/>
    </row>
    <row r="88" spans="1:12" ht="10.5" customHeight="1">
      <c r="A88">
        <f t="shared" si="1"/>
        <v>86</v>
      </c>
      <c r="B88" s="65" t="s">
        <v>100</v>
      </c>
      <c r="C88" s="63">
        <v>1.6</v>
      </c>
      <c r="D88" s="66">
        <v>80</v>
      </c>
      <c r="E88" s="63" t="s">
        <v>20</v>
      </c>
      <c r="F88" s="64">
        <v>140000</v>
      </c>
      <c r="G88" s="4"/>
      <c r="H88" s="3"/>
      <c r="I88" s="3"/>
      <c r="J88" s="3"/>
      <c r="K88" s="3"/>
      <c r="L88" s="3"/>
    </row>
    <row r="89" spans="1:12" ht="10.5" customHeight="1">
      <c r="A89">
        <f t="shared" si="1"/>
        <v>87</v>
      </c>
      <c r="B89" s="65" t="s">
        <v>101</v>
      </c>
      <c r="C89" s="63">
        <v>2</v>
      </c>
      <c r="D89" s="66">
        <v>80</v>
      </c>
      <c r="E89" s="63" t="s">
        <v>20</v>
      </c>
      <c r="F89" s="64">
        <v>170000</v>
      </c>
      <c r="G89" s="4"/>
      <c r="H89" s="3"/>
      <c r="I89" s="3"/>
      <c r="J89" s="3"/>
      <c r="K89" s="3"/>
      <c r="L89" s="3"/>
    </row>
    <row r="90" spans="1:12" ht="10.5" customHeight="1">
      <c r="A90">
        <f t="shared" si="1"/>
        <v>88</v>
      </c>
      <c r="B90" s="65" t="s">
        <v>87</v>
      </c>
      <c r="C90" s="63"/>
      <c r="D90" s="66">
        <v>0</v>
      </c>
      <c r="E90" s="63"/>
      <c r="F90" s="64"/>
      <c r="G90" s="4"/>
      <c r="H90" s="3"/>
      <c r="I90" s="3"/>
      <c r="J90" s="3"/>
      <c r="K90" s="3"/>
      <c r="L90" s="3"/>
    </row>
    <row r="91" spans="1:12" ht="10.5" customHeight="1">
      <c r="A91">
        <f t="shared" si="1"/>
        <v>89</v>
      </c>
      <c r="B91" s="70" t="s">
        <v>23</v>
      </c>
      <c r="C91" s="62"/>
      <c r="D91" s="66">
        <v>0</v>
      </c>
      <c r="E91" s="62"/>
      <c r="F91" s="62"/>
      <c r="G91" s="4"/>
      <c r="H91" s="3"/>
      <c r="I91" s="3"/>
      <c r="J91" s="3"/>
      <c r="K91" s="3"/>
      <c r="L91" s="3"/>
    </row>
    <row r="92" spans="1:12" ht="10.5" customHeight="1">
      <c r="A92">
        <f t="shared" si="1"/>
        <v>90</v>
      </c>
      <c r="B92" s="65" t="s">
        <v>102</v>
      </c>
      <c r="C92" s="63">
        <v>1.6</v>
      </c>
      <c r="D92" s="66">
        <v>80</v>
      </c>
      <c r="E92" s="63" t="s">
        <v>24</v>
      </c>
      <c r="F92" s="64">
        <v>165000</v>
      </c>
      <c r="G92" s="4"/>
      <c r="H92" s="3"/>
      <c r="I92" s="1"/>
      <c r="J92" s="1"/>
      <c r="K92" s="1"/>
      <c r="L92" s="1"/>
    </row>
    <row r="93" spans="1:12" ht="10.5" customHeight="1">
      <c r="A93">
        <f t="shared" si="1"/>
        <v>91</v>
      </c>
      <c r="B93" s="65" t="s">
        <v>103</v>
      </c>
      <c r="C93" s="63">
        <v>2</v>
      </c>
      <c r="D93" s="66">
        <v>80</v>
      </c>
      <c r="E93" s="63" t="s">
        <v>24</v>
      </c>
      <c r="F93" s="64">
        <v>190000</v>
      </c>
      <c r="G93" s="4"/>
      <c r="H93" s="3"/>
      <c r="I93" s="3"/>
      <c r="J93" s="3"/>
      <c r="K93" s="3"/>
      <c r="L93" s="3"/>
    </row>
    <row r="94" spans="1:12" ht="10.5" customHeight="1">
      <c r="A94">
        <f t="shared" si="1"/>
        <v>92</v>
      </c>
      <c r="B94" s="65" t="s">
        <v>104</v>
      </c>
      <c r="C94" s="63">
        <v>2.4</v>
      </c>
      <c r="D94" s="66">
        <v>80</v>
      </c>
      <c r="E94" s="63" t="s">
        <v>24</v>
      </c>
      <c r="F94" s="64">
        <v>210000</v>
      </c>
      <c r="G94" s="4"/>
      <c r="H94" s="3"/>
      <c r="I94" s="3"/>
      <c r="J94" s="3"/>
      <c r="K94" s="3"/>
      <c r="L94" s="3"/>
    </row>
    <row r="95" spans="1:12" ht="10.5" customHeight="1">
      <c r="A95">
        <f t="shared" si="1"/>
        <v>93</v>
      </c>
      <c r="B95" s="65" t="s">
        <v>105</v>
      </c>
      <c r="C95" s="63">
        <v>2.8</v>
      </c>
      <c r="D95" s="66">
        <v>80</v>
      </c>
      <c r="E95" s="63" t="s">
        <v>24</v>
      </c>
      <c r="F95" s="64">
        <v>260000</v>
      </c>
      <c r="G95" s="4"/>
      <c r="H95" s="3"/>
      <c r="I95" s="3"/>
      <c r="J95" s="3"/>
      <c r="K95" s="3"/>
      <c r="L95" s="3"/>
    </row>
    <row r="96" spans="1:12" ht="10.5" customHeight="1">
      <c r="A96">
        <f t="shared" si="1"/>
        <v>94</v>
      </c>
      <c r="B96" s="65" t="s">
        <v>106</v>
      </c>
      <c r="C96" s="63">
        <v>3.2</v>
      </c>
      <c r="D96" s="66">
        <v>80</v>
      </c>
      <c r="E96" s="63" t="s">
        <v>24</v>
      </c>
      <c r="F96" s="64">
        <v>290000</v>
      </c>
      <c r="G96" s="4"/>
      <c r="H96" s="3"/>
      <c r="I96" s="3"/>
      <c r="J96" s="3"/>
      <c r="K96" s="3"/>
      <c r="L96" s="3"/>
    </row>
    <row r="97" spans="1:12" ht="10.5" customHeight="1">
      <c r="A97">
        <f t="shared" si="1"/>
        <v>95</v>
      </c>
      <c r="B97" s="65" t="s">
        <v>107</v>
      </c>
      <c r="C97" s="63">
        <v>2.4</v>
      </c>
      <c r="D97" s="66">
        <v>80</v>
      </c>
      <c r="E97" s="63" t="s">
        <v>25</v>
      </c>
      <c r="F97" s="64">
        <v>240000</v>
      </c>
      <c r="G97" s="4"/>
      <c r="H97" s="3"/>
      <c r="I97" s="3"/>
      <c r="J97" s="3"/>
      <c r="K97" s="3"/>
      <c r="L97" s="3"/>
    </row>
    <row r="98" spans="1:12" ht="10.5" customHeight="1">
      <c r="A98">
        <f t="shared" si="1"/>
        <v>96</v>
      </c>
      <c r="B98" s="65" t="s">
        <v>108</v>
      </c>
      <c r="C98" s="63">
        <v>2.8</v>
      </c>
      <c r="D98" s="66">
        <v>80</v>
      </c>
      <c r="E98" s="63" t="s">
        <v>25</v>
      </c>
      <c r="F98" s="64">
        <v>280000</v>
      </c>
      <c r="G98" s="4"/>
      <c r="H98" s="3"/>
      <c r="I98" s="1"/>
      <c r="J98" s="1"/>
      <c r="K98" s="1"/>
      <c r="L98" s="1"/>
    </row>
    <row r="99" spans="1:12" ht="10.5" customHeight="1">
      <c r="A99">
        <f t="shared" si="1"/>
        <v>97</v>
      </c>
      <c r="B99" s="65" t="s">
        <v>109</v>
      </c>
      <c r="C99" s="63">
        <v>3.2</v>
      </c>
      <c r="D99" s="66">
        <v>80</v>
      </c>
      <c r="E99" s="63" t="s">
        <v>25</v>
      </c>
      <c r="F99" s="64">
        <v>330000</v>
      </c>
      <c r="G99" s="4"/>
      <c r="H99" s="3"/>
      <c r="I99" s="3"/>
      <c r="J99" s="3"/>
      <c r="K99" s="3"/>
      <c r="L99" s="3"/>
    </row>
    <row r="100" spans="1:12" ht="10.5" customHeight="1">
      <c r="A100">
        <f t="shared" si="1"/>
        <v>98</v>
      </c>
      <c r="B100" s="65" t="s">
        <v>110</v>
      </c>
      <c r="C100" s="63">
        <v>3.6</v>
      </c>
      <c r="D100" s="66">
        <v>80</v>
      </c>
      <c r="E100" s="63" t="s">
        <v>25</v>
      </c>
      <c r="F100" s="64">
        <v>355000</v>
      </c>
      <c r="G100" s="4"/>
      <c r="H100" s="3"/>
      <c r="I100" s="3"/>
      <c r="J100" s="3"/>
      <c r="K100" s="3"/>
      <c r="L100" s="3"/>
    </row>
    <row r="101" spans="1:12" ht="10.5" customHeight="1">
      <c r="A101">
        <f t="shared" si="1"/>
        <v>99</v>
      </c>
      <c r="B101" s="65" t="s">
        <v>111</v>
      </c>
      <c r="C101" s="63">
        <v>4</v>
      </c>
      <c r="D101" s="66">
        <v>80</v>
      </c>
      <c r="E101" s="63" t="s">
        <v>25</v>
      </c>
      <c r="F101" s="64">
        <v>380000</v>
      </c>
      <c r="G101" s="4"/>
      <c r="H101" s="3"/>
      <c r="I101" s="3"/>
      <c r="J101" s="3"/>
      <c r="K101" s="3"/>
      <c r="L101" s="3"/>
    </row>
    <row r="102" spans="1:12" ht="10.5" customHeight="1" thickBot="1">
      <c r="A102">
        <f t="shared" si="1"/>
        <v>100</v>
      </c>
      <c r="B102" s="65" t="s">
        <v>87</v>
      </c>
      <c r="C102" s="63"/>
      <c r="D102" s="66">
        <v>0</v>
      </c>
      <c r="E102" s="63"/>
      <c r="F102" s="64"/>
      <c r="G102" s="4"/>
      <c r="H102" s="3"/>
      <c r="I102" s="1"/>
      <c r="J102" s="1"/>
      <c r="K102" s="1"/>
      <c r="L102" s="1"/>
    </row>
    <row r="103" spans="1:12" ht="10.5" customHeight="1">
      <c r="A103">
        <f t="shared" si="1"/>
        <v>101</v>
      </c>
      <c r="B103" s="61" t="s">
        <v>152</v>
      </c>
      <c r="C103" s="63"/>
      <c r="D103" s="66"/>
      <c r="E103" s="63"/>
      <c r="F103" s="64"/>
      <c r="G103" s="6"/>
      <c r="H103" s="3"/>
      <c r="I103" s="8"/>
      <c r="J103" s="8"/>
      <c r="K103" s="8"/>
      <c r="L103" s="8"/>
    </row>
    <row r="104" spans="1:12" ht="10.5" customHeight="1">
      <c r="A104">
        <f t="shared" si="1"/>
        <v>102</v>
      </c>
      <c r="B104" s="65" t="s">
        <v>87</v>
      </c>
      <c r="C104" s="63"/>
      <c r="D104" s="66"/>
      <c r="E104" s="63"/>
      <c r="F104" s="64"/>
      <c r="G104" s="7"/>
      <c r="H104" s="3"/>
      <c r="I104" s="8"/>
      <c r="J104" s="8"/>
      <c r="K104" s="8"/>
      <c r="L104" s="8"/>
    </row>
    <row r="105" spans="1:12" ht="10.5" customHeight="1">
      <c r="A105">
        <f t="shared" si="1"/>
        <v>103</v>
      </c>
      <c r="B105" s="62"/>
      <c r="C105" s="62"/>
      <c r="D105" s="62"/>
      <c r="E105" s="62"/>
      <c r="F105" s="62"/>
      <c r="G105" s="7"/>
      <c r="H105" s="3"/>
      <c r="I105" s="8"/>
      <c r="J105" s="8"/>
      <c r="K105" s="8"/>
      <c r="L105" s="8"/>
    </row>
    <row r="106" spans="1:12" ht="10.5" customHeight="1">
      <c r="A106">
        <f t="shared" si="1"/>
        <v>104</v>
      </c>
      <c r="B106" s="62"/>
      <c r="C106" s="62"/>
      <c r="D106" s="62"/>
      <c r="E106" s="62"/>
      <c r="F106" s="62"/>
      <c r="G106" s="7"/>
      <c r="H106" s="3"/>
      <c r="I106" s="8"/>
      <c r="J106" s="8"/>
      <c r="K106" s="8"/>
      <c r="L106" s="8"/>
    </row>
    <row r="107" spans="1:12" ht="10.5" customHeight="1">
      <c r="A107">
        <f t="shared" si="1"/>
        <v>105</v>
      </c>
      <c r="B107" s="62"/>
      <c r="C107" s="62"/>
      <c r="D107" s="62"/>
      <c r="E107" s="62"/>
      <c r="F107" s="62"/>
      <c r="G107" s="7"/>
      <c r="H107" s="3"/>
      <c r="I107" s="8"/>
      <c r="J107" s="8"/>
      <c r="K107" s="8"/>
      <c r="L107" s="8"/>
    </row>
    <row r="108" spans="1:12" ht="10.5" customHeight="1">
      <c r="A108">
        <f t="shared" si="1"/>
        <v>106</v>
      </c>
      <c r="B108" s="62"/>
      <c r="C108" s="62"/>
      <c r="D108" s="62"/>
      <c r="E108" s="62"/>
      <c r="F108" s="62"/>
      <c r="G108" s="7"/>
      <c r="H108" s="3"/>
      <c r="I108" s="8"/>
      <c r="J108" s="8"/>
      <c r="K108" s="8"/>
      <c r="L108" s="8"/>
    </row>
    <row r="109" spans="1:12" ht="10.5" customHeight="1">
      <c r="A109">
        <f t="shared" si="1"/>
        <v>107</v>
      </c>
      <c r="B109" s="70"/>
      <c r="C109" s="62"/>
      <c r="D109" s="66"/>
      <c r="E109" s="62"/>
      <c r="F109" s="62"/>
      <c r="G109" s="7"/>
      <c r="H109" s="3"/>
      <c r="I109" s="8"/>
      <c r="J109" s="8"/>
      <c r="K109" s="8"/>
      <c r="L109" s="8"/>
    </row>
    <row r="110" spans="1:12" ht="10.5" customHeight="1">
      <c r="A110">
        <f t="shared" si="1"/>
        <v>108</v>
      </c>
      <c r="B110" s="67"/>
      <c r="C110" s="63"/>
      <c r="D110" s="66"/>
      <c r="E110" s="62"/>
      <c r="F110" s="64"/>
      <c r="G110" s="7"/>
      <c r="H110" s="3"/>
      <c r="I110" s="8"/>
      <c r="J110" s="8"/>
      <c r="K110" s="8"/>
      <c r="L110" s="8"/>
    </row>
    <row r="111" spans="1:12" ht="10.5" customHeight="1">
      <c r="A111">
        <f t="shared" si="1"/>
        <v>109</v>
      </c>
      <c r="B111" s="67"/>
      <c r="C111" s="63"/>
      <c r="D111" s="66"/>
      <c r="E111" s="62"/>
      <c r="F111" s="64"/>
      <c r="G111" s="8"/>
      <c r="H111" s="3"/>
      <c r="I111" s="8"/>
      <c r="J111" s="8"/>
      <c r="K111" s="8"/>
      <c r="L111" s="8"/>
    </row>
    <row r="112" spans="1:12" ht="10.5" customHeight="1">
      <c r="A112">
        <f t="shared" si="1"/>
        <v>110</v>
      </c>
      <c r="B112" s="67"/>
      <c r="C112" s="63"/>
      <c r="D112" s="66"/>
      <c r="E112" s="62"/>
      <c r="F112" s="64"/>
      <c r="G112" s="8"/>
      <c r="H112" s="3"/>
      <c r="I112" s="8"/>
      <c r="J112" s="8"/>
      <c r="K112" s="8"/>
      <c r="L112" s="8"/>
    </row>
    <row r="113" spans="1:12" ht="10.5" customHeight="1">
      <c r="A113">
        <f t="shared" si="1"/>
        <v>111</v>
      </c>
      <c r="B113" s="62"/>
      <c r="C113" s="62"/>
      <c r="D113" s="62"/>
      <c r="E113" s="62"/>
      <c r="F113" s="62"/>
      <c r="G113" s="8"/>
      <c r="H113" s="3"/>
      <c r="I113" s="8"/>
      <c r="J113" s="8"/>
      <c r="K113" s="8"/>
      <c r="L113" s="8"/>
    </row>
    <row r="114" spans="1:12" ht="10.5" customHeight="1">
      <c r="A114">
        <f t="shared" si="1"/>
        <v>112</v>
      </c>
      <c r="B114" s="62"/>
      <c r="C114" s="62"/>
      <c r="D114" s="62"/>
      <c r="E114" s="62"/>
      <c r="F114" s="62"/>
      <c r="G114" s="8"/>
      <c r="H114" s="3"/>
      <c r="I114" s="8"/>
      <c r="J114" s="8"/>
      <c r="K114" s="8"/>
      <c r="L114" s="8"/>
    </row>
    <row r="115" spans="1:12" ht="10.5" customHeight="1">
      <c r="A115">
        <f t="shared" si="1"/>
        <v>113</v>
      </c>
      <c r="B115" s="62"/>
      <c r="C115" s="62"/>
      <c r="D115" s="62"/>
      <c r="E115" s="62"/>
      <c r="F115" s="62"/>
      <c r="G115" s="8"/>
      <c r="H115" s="3"/>
      <c r="I115" s="8"/>
      <c r="J115" s="8"/>
      <c r="K115" s="8"/>
      <c r="L115" s="8"/>
    </row>
    <row r="116" spans="1:12" ht="10.5" customHeight="1">
      <c r="A116">
        <f t="shared" si="1"/>
        <v>114</v>
      </c>
      <c r="B116" s="62"/>
      <c r="C116" s="62"/>
      <c r="D116" s="62"/>
      <c r="E116" s="62"/>
      <c r="F116" s="62"/>
      <c r="G116" s="8"/>
      <c r="H116" s="8"/>
      <c r="I116" s="8"/>
      <c r="J116" s="8"/>
      <c r="K116" s="8"/>
      <c r="L116" s="8"/>
    </row>
    <row r="117" spans="1:12" ht="10.5" customHeight="1">
      <c r="A117">
        <f t="shared" si="1"/>
        <v>115</v>
      </c>
      <c r="B117" s="62"/>
      <c r="C117" s="62"/>
      <c r="D117" s="62"/>
      <c r="E117" s="62"/>
      <c r="F117" s="62"/>
      <c r="G117" s="8"/>
      <c r="H117" s="8"/>
      <c r="I117" s="8"/>
      <c r="J117" s="8"/>
      <c r="K117" s="8"/>
      <c r="L117" s="8"/>
    </row>
    <row r="118" spans="1:12" ht="10.5" customHeight="1">
      <c r="A118">
        <f t="shared" si="1"/>
        <v>116</v>
      </c>
      <c r="B118" s="62"/>
      <c r="C118" s="62"/>
      <c r="D118" s="62"/>
      <c r="E118" s="62"/>
      <c r="F118" s="62"/>
      <c r="G118" s="8"/>
      <c r="H118" s="8"/>
      <c r="I118" s="8"/>
      <c r="J118" s="8"/>
      <c r="K118" s="8"/>
      <c r="L118" s="8"/>
    </row>
    <row r="119" spans="1:12" ht="10.5" customHeight="1">
      <c r="A119">
        <f t="shared" si="1"/>
        <v>117</v>
      </c>
      <c r="B119" s="62"/>
      <c r="C119" s="62"/>
      <c r="D119" s="62"/>
      <c r="E119" s="62"/>
      <c r="F119" s="62"/>
      <c r="G119" s="10"/>
      <c r="H119" s="10"/>
      <c r="I119" s="10"/>
      <c r="J119" s="10"/>
      <c r="K119" s="10"/>
      <c r="L119" s="10"/>
    </row>
    <row r="120" spans="1:12" ht="10.5" customHeight="1">
      <c r="A120">
        <f t="shared" si="1"/>
        <v>118</v>
      </c>
      <c r="B120" s="62"/>
      <c r="C120" s="62"/>
      <c r="D120" s="62"/>
      <c r="E120" s="62"/>
      <c r="F120" s="62"/>
      <c r="G120" s="10"/>
      <c r="H120" s="10"/>
      <c r="I120" s="10"/>
      <c r="J120" s="10"/>
      <c r="K120" s="10"/>
      <c r="L120" s="10"/>
    </row>
    <row r="121" spans="1:6" ht="10.5" customHeight="1">
      <c r="A121">
        <f t="shared" si="1"/>
        <v>119</v>
      </c>
      <c r="B121" s="62"/>
      <c r="C121" s="62"/>
      <c r="D121" s="62"/>
      <c r="E121" s="62"/>
      <c r="F121" s="62"/>
    </row>
    <row r="122" spans="1:6" ht="10.5" customHeight="1">
      <c r="A122">
        <f t="shared" si="1"/>
        <v>120</v>
      </c>
      <c r="B122" s="71"/>
      <c r="C122" s="68"/>
      <c r="D122" s="72"/>
      <c r="E122" s="73"/>
      <c r="F122" s="69"/>
    </row>
    <row r="123" spans="1:6" ht="10.5" customHeight="1">
      <c r="A123">
        <f t="shared" si="1"/>
        <v>121</v>
      </c>
      <c r="B123" s="61" t="s">
        <v>27</v>
      </c>
      <c r="C123" s="63"/>
      <c r="D123" s="66">
        <v>0</v>
      </c>
      <c r="E123" s="62"/>
      <c r="F123" s="64"/>
    </row>
    <row r="124" spans="1:6" ht="10.5" customHeight="1">
      <c r="A124">
        <f t="shared" si="1"/>
        <v>122</v>
      </c>
      <c r="B124" s="65" t="s">
        <v>112</v>
      </c>
      <c r="C124" s="63">
        <v>3</v>
      </c>
      <c r="D124" s="66">
        <v>80</v>
      </c>
      <c r="E124" s="63" t="s">
        <v>20</v>
      </c>
      <c r="F124" s="64">
        <v>50000</v>
      </c>
    </row>
    <row r="125" spans="1:6" ht="12.75">
      <c r="A125">
        <f t="shared" si="1"/>
        <v>123</v>
      </c>
      <c r="B125" s="65" t="s">
        <v>113</v>
      </c>
      <c r="C125" s="63">
        <v>5</v>
      </c>
      <c r="D125" s="66">
        <v>80</v>
      </c>
      <c r="E125" s="63" t="s">
        <v>20</v>
      </c>
      <c r="F125" s="64">
        <v>60000</v>
      </c>
    </row>
    <row r="126" spans="1:6" ht="12.75">
      <c r="A126">
        <f t="shared" si="1"/>
        <v>124</v>
      </c>
      <c r="B126" s="65" t="s">
        <v>86</v>
      </c>
      <c r="C126" s="63">
        <v>6</v>
      </c>
      <c r="D126" s="66">
        <v>80</v>
      </c>
      <c r="E126" s="63" t="s">
        <v>26</v>
      </c>
      <c r="F126" s="64">
        <v>120000</v>
      </c>
    </row>
    <row r="127" spans="1:6" ht="12.75">
      <c r="A127">
        <f t="shared" si="1"/>
        <v>125</v>
      </c>
      <c r="B127" s="67" t="s">
        <v>114</v>
      </c>
      <c r="C127" s="68">
        <v>7</v>
      </c>
      <c r="D127" s="66">
        <v>80</v>
      </c>
      <c r="E127" s="63" t="s">
        <v>26</v>
      </c>
      <c r="F127" s="69">
        <v>140000</v>
      </c>
    </row>
    <row r="128" spans="1:6" ht="12.75">
      <c r="A128">
        <f t="shared" si="1"/>
        <v>126</v>
      </c>
      <c r="B128" s="67" t="s">
        <v>115</v>
      </c>
      <c r="C128" s="63">
        <v>8</v>
      </c>
      <c r="D128" s="66">
        <v>80</v>
      </c>
      <c r="E128" s="63" t="s">
        <v>26</v>
      </c>
      <c r="F128" s="64">
        <v>160000</v>
      </c>
    </row>
    <row r="129" spans="1:6" ht="12.75">
      <c r="A129">
        <f t="shared" si="1"/>
        <v>127</v>
      </c>
      <c r="B129" s="67" t="s">
        <v>116</v>
      </c>
      <c r="C129" s="63">
        <v>9</v>
      </c>
      <c r="D129" s="66">
        <v>80</v>
      </c>
      <c r="E129" s="63" t="s">
        <v>26</v>
      </c>
      <c r="F129" s="64">
        <v>180000</v>
      </c>
    </row>
    <row r="130" spans="1:6" ht="12.75">
      <c r="A130">
        <f t="shared" si="1"/>
        <v>128</v>
      </c>
      <c r="B130" s="67" t="s">
        <v>117</v>
      </c>
      <c r="C130" s="63">
        <v>10</v>
      </c>
      <c r="D130" s="66">
        <v>80</v>
      </c>
      <c r="E130" s="63" t="s">
        <v>26</v>
      </c>
      <c r="F130" s="64">
        <v>200000</v>
      </c>
    </row>
    <row r="131" spans="1:6" ht="12.75">
      <c r="A131">
        <f t="shared" si="1"/>
        <v>129</v>
      </c>
      <c r="B131" s="67" t="s">
        <v>87</v>
      </c>
      <c r="C131" s="63"/>
      <c r="D131" s="66">
        <v>0</v>
      </c>
      <c r="E131" s="63"/>
      <c r="F131" s="64"/>
    </row>
    <row r="132" spans="1:6" ht="12.75">
      <c r="A132">
        <f t="shared" si="1"/>
        <v>130</v>
      </c>
      <c r="B132" s="62"/>
      <c r="C132" s="62"/>
      <c r="D132" s="62"/>
      <c r="E132" s="62"/>
      <c r="F132" s="62"/>
    </row>
    <row r="133" spans="1:6" ht="12.75">
      <c r="A133">
        <f t="shared" si="1"/>
        <v>131</v>
      </c>
      <c r="B133" s="62"/>
      <c r="C133" s="62"/>
      <c r="D133" s="62"/>
      <c r="E133" s="62"/>
      <c r="F133" s="62"/>
    </row>
    <row r="134" spans="1:6" ht="12.75">
      <c r="A134">
        <f t="shared" si="1"/>
        <v>132</v>
      </c>
      <c r="B134" s="62"/>
      <c r="C134" s="62"/>
      <c r="D134" s="62"/>
      <c r="E134" s="62"/>
      <c r="F134" s="62"/>
    </row>
    <row r="135" spans="1:6" ht="12.75">
      <c r="A135">
        <f t="shared" si="1"/>
        <v>133</v>
      </c>
      <c r="B135" s="62"/>
      <c r="C135" s="62"/>
      <c r="D135" s="62"/>
      <c r="E135" s="62"/>
      <c r="F135" s="62"/>
    </row>
    <row r="136" spans="1:6" ht="12.75">
      <c r="A136">
        <f t="shared" si="1"/>
        <v>134</v>
      </c>
      <c r="B136" s="62"/>
      <c r="C136" s="62"/>
      <c r="D136" s="62"/>
      <c r="E136" s="62"/>
      <c r="F136" s="62"/>
    </row>
    <row r="137" spans="1:6" ht="12.75">
      <c r="A137">
        <f t="shared" si="1"/>
        <v>135</v>
      </c>
      <c r="B137" s="62"/>
      <c r="C137" s="62"/>
      <c r="D137" s="62"/>
      <c r="E137" s="62"/>
      <c r="F137" s="62"/>
    </row>
    <row r="138" spans="1:6" ht="12.75">
      <c r="A138">
        <f t="shared" si="1"/>
        <v>136</v>
      </c>
      <c r="B138" s="62"/>
      <c r="C138" s="62"/>
      <c r="D138" s="62"/>
      <c r="E138" s="62"/>
      <c r="F138" s="62"/>
    </row>
    <row r="139" spans="1:6" ht="12.75">
      <c r="A139">
        <f t="shared" si="1"/>
        <v>137</v>
      </c>
      <c r="B139" s="62"/>
      <c r="C139" s="62"/>
      <c r="D139" s="62"/>
      <c r="E139" s="62"/>
      <c r="F139" s="62"/>
    </row>
    <row r="140" spans="1:6" ht="12.75">
      <c r="A140">
        <f t="shared" si="1"/>
        <v>138</v>
      </c>
      <c r="B140" s="62"/>
      <c r="C140" s="62"/>
      <c r="D140" s="62"/>
      <c r="E140" s="62"/>
      <c r="F140" s="62"/>
    </row>
    <row r="141" spans="1:6" ht="12.75">
      <c r="A141">
        <f t="shared" si="1"/>
        <v>139</v>
      </c>
      <c r="B141" s="62"/>
      <c r="C141" s="62"/>
      <c r="D141" s="62"/>
      <c r="E141" s="62"/>
      <c r="F141" s="62"/>
    </row>
    <row r="142" spans="1:6" ht="12.75">
      <c r="A142">
        <f t="shared" si="1"/>
        <v>140</v>
      </c>
      <c r="B142" s="62"/>
      <c r="C142" s="62"/>
      <c r="D142" s="62"/>
      <c r="E142" s="62"/>
      <c r="F142" s="62"/>
    </row>
    <row r="143" spans="1:6" ht="12.75">
      <c r="A143">
        <f t="shared" si="1"/>
        <v>141</v>
      </c>
      <c r="B143" s="74" t="s">
        <v>230</v>
      </c>
      <c r="C143" s="62"/>
      <c r="D143" s="62"/>
      <c r="E143" s="62"/>
      <c r="F143" s="62"/>
    </row>
    <row r="144" spans="1:6" ht="12.75">
      <c r="A144">
        <f aca="true" t="shared" si="2" ref="A144:A207">A143+1</f>
        <v>142</v>
      </c>
      <c r="B144" s="70" t="s">
        <v>231</v>
      </c>
      <c r="C144" s="63"/>
      <c r="D144" s="66">
        <v>0</v>
      </c>
      <c r="E144" s="62"/>
      <c r="F144" s="64"/>
    </row>
    <row r="145" spans="1:6" ht="12.75">
      <c r="A145">
        <f t="shared" si="2"/>
        <v>143</v>
      </c>
      <c r="B145" s="67" t="s">
        <v>112</v>
      </c>
      <c r="C145" s="63">
        <v>3</v>
      </c>
      <c r="D145" s="66">
        <v>65</v>
      </c>
      <c r="E145" s="62"/>
      <c r="F145" s="64">
        <v>60000</v>
      </c>
    </row>
    <row r="146" spans="1:6" ht="12.75">
      <c r="A146">
        <f t="shared" si="2"/>
        <v>144</v>
      </c>
      <c r="B146" s="67" t="s">
        <v>82</v>
      </c>
      <c r="C146" s="63">
        <v>4</v>
      </c>
      <c r="D146" s="66">
        <v>65</v>
      </c>
      <c r="E146" s="62"/>
      <c r="F146" s="64">
        <v>75000</v>
      </c>
    </row>
    <row r="147" spans="1:6" ht="12.75">
      <c r="A147">
        <f t="shared" si="2"/>
        <v>145</v>
      </c>
      <c r="B147" s="67" t="s">
        <v>28</v>
      </c>
      <c r="C147" s="63">
        <v>4</v>
      </c>
      <c r="D147" s="66">
        <v>65</v>
      </c>
      <c r="E147" s="62"/>
      <c r="F147" s="64">
        <v>100000</v>
      </c>
    </row>
    <row r="148" spans="1:6" ht="12.75">
      <c r="A148">
        <f t="shared" si="2"/>
        <v>146</v>
      </c>
      <c r="B148" s="67" t="s">
        <v>29</v>
      </c>
      <c r="C148" s="63">
        <v>6</v>
      </c>
      <c r="D148" s="66">
        <v>65</v>
      </c>
      <c r="E148" s="62"/>
      <c r="F148" s="64">
        <v>225000</v>
      </c>
    </row>
    <row r="149" spans="1:6" ht="12.75">
      <c r="A149">
        <f t="shared" si="2"/>
        <v>147</v>
      </c>
      <c r="B149" s="67" t="s">
        <v>87</v>
      </c>
      <c r="C149" s="63"/>
      <c r="D149" s="66">
        <v>0</v>
      </c>
      <c r="E149" s="62"/>
      <c r="F149" s="64"/>
    </row>
    <row r="150" spans="1:6" ht="12.75">
      <c r="A150">
        <f t="shared" si="2"/>
        <v>148</v>
      </c>
      <c r="B150" s="70" t="s">
        <v>30</v>
      </c>
      <c r="C150" s="62"/>
      <c r="D150" s="66">
        <v>0</v>
      </c>
      <c r="E150" s="62"/>
      <c r="F150" s="62"/>
    </row>
    <row r="151" spans="1:6" ht="12.75">
      <c r="A151">
        <f t="shared" si="2"/>
        <v>149</v>
      </c>
      <c r="B151" s="67" t="s">
        <v>119</v>
      </c>
      <c r="C151" s="63">
        <v>3</v>
      </c>
      <c r="D151" s="66">
        <v>65</v>
      </c>
      <c r="E151" s="63" t="s">
        <v>31</v>
      </c>
      <c r="F151" s="64">
        <v>140000</v>
      </c>
    </row>
    <row r="152" spans="1:6" ht="12.75">
      <c r="A152">
        <f t="shared" si="2"/>
        <v>150</v>
      </c>
      <c r="B152" s="67" t="s">
        <v>120</v>
      </c>
      <c r="C152" s="63">
        <v>4</v>
      </c>
      <c r="D152" s="66">
        <v>65</v>
      </c>
      <c r="E152" s="63" t="s">
        <v>31</v>
      </c>
      <c r="F152" s="64">
        <v>185000</v>
      </c>
    </row>
    <row r="153" spans="1:6" ht="12.75">
      <c r="A153">
        <f t="shared" si="2"/>
        <v>151</v>
      </c>
      <c r="B153" s="67" t="s">
        <v>29</v>
      </c>
      <c r="C153" s="63">
        <v>6</v>
      </c>
      <c r="D153" s="66">
        <v>65</v>
      </c>
      <c r="E153" s="63" t="s">
        <v>31</v>
      </c>
      <c r="F153" s="64">
        <v>400000</v>
      </c>
    </row>
    <row r="154" spans="1:6" ht="12.75">
      <c r="A154">
        <f t="shared" si="2"/>
        <v>152</v>
      </c>
      <c r="B154" s="67" t="s">
        <v>87</v>
      </c>
      <c r="C154" s="63"/>
      <c r="D154" s="66">
        <v>0</v>
      </c>
      <c r="E154" s="62"/>
      <c r="F154" s="62"/>
    </row>
    <row r="155" spans="1:6" ht="12.75">
      <c r="A155">
        <f t="shared" si="2"/>
        <v>153</v>
      </c>
      <c r="B155" s="67"/>
      <c r="C155" s="63"/>
      <c r="D155" s="66"/>
      <c r="E155" s="63"/>
      <c r="F155" s="64"/>
    </row>
    <row r="156" spans="1:6" ht="12.75">
      <c r="A156">
        <f t="shared" si="2"/>
        <v>154</v>
      </c>
      <c r="B156" s="67"/>
      <c r="C156" s="63"/>
      <c r="D156" s="66"/>
      <c r="E156" s="63"/>
      <c r="F156" s="64"/>
    </row>
    <row r="157" spans="1:6" ht="12.75">
      <c r="A157">
        <f t="shared" si="2"/>
        <v>155</v>
      </c>
      <c r="B157" s="62"/>
      <c r="C157" s="62"/>
      <c r="D157" s="62"/>
      <c r="E157" s="63"/>
      <c r="F157" s="64"/>
    </row>
    <row r="158" spans="1:6" ht="12.75">
      <c r="A158">
        <f t="shared" si="2"/>
        <v>156</v>
      </c>
      <c r="B158" s="62"/>
      <c r="C158" s="62"/>
      <c r="D158" s="62"/>
      <c r="E158" s="62"/>
      <c r="F158" s="62"/>
    </row>
    <row r="159" spans="1:6" ht="12.75">
      <c r="A159">
        <f t="shared" si="2"/>
        <v>157</v>
      </c>
      <c r="B159" s="62"/>
      <c r="C159" s="62"/>
      <c r="D159" s="62"/>
      <c r="E159" s="62"/>
      <c r="F159" s="62"/>
    </row>
    <row r="160" spans="1:6" ht="12.75">
      <c r="A160">
        <f t="shared" si="2"/>
        <v>158</v>
      </c>
      <c r="B160" s="62"/>
      <c r="C160" s="62"/>
      <c r="D160" s="62"/>
      <c r="E160" s="62"/>
      <c r="F160" s="62"/>
    </row>
    <row r="161" spans="1:6" ht="12.75">
      <c r="A161">
        <f t="shared" si="2"/>
        <v>159</v>
      </c>
      <c r="B161" s="62"/>
      <c r="C161" s="62"/>
      <c r="D161" s="62"/>
      <c r="E161" s="62"/>
      <c r="F161" s="62"/>
    </row>
    <row r="162" spans="1:6" ht="12.75">
      <c r="A162">
        <f t="shared" si="2"/>
        <v>160</v>
      </c>
      <c r="B162" s="62"/>
      <c r="C162" s="62"/>
      <c r="D162" s="62"/>
      <c r="E162" s="62"/>
      <c r="F162" s="62"/>
    </row>
    <row r="163" spans="1:6" ht="12.75">
      <c r="A163">
        <f t="shared" si="2"/>
        <v>161</v>
      </c>
      <c r="B163" s="74" t="s">
        <v>156</v>
      </c>
      <c r="C163" s="62"/>
      <c r="D163" s="62"/>
      <c r="E163" s="62"/>
      <c r="F163" s="62"/>
    </row>
    <row r="164" spans="1:6" ht="12.75">
      <c r="A164">
        <f t="shared" si="2"/>
        <v>162</v>
      </c>
      <c r="B164" s="70" t="s">
        <v>231</v>
      </c>
      <c r="C164" s="63"/>
      <c r="D164" s="66">
        <v>0</v>
      </c>
      <c r="E164" s="62"/>
      <c r="F164" s="64"/>
    </row>
    <row r="165" spans="1:6" ht="12.75">
      <c r="A165">
        <f t="shared" si="2"/>
        <v>163</v>
      </c>
      <c r="B165" s="67" t="s">
        <v>118</v>
      </c>
      <c r="C165" s="63">
        <v>6</v>
      </c>
      <c r="D165" s="66">
        <v>65</v>
      </c>
      <c r="E165" s="62"/>
      <c r="F165" s="64">
        <v>454000</v>
      </c>
    </row>
    <row r="166" spans="1:6" ht="12.75">
      <c r="A166">
        <f t="shared" si="2"/>
        <v>164</v>
      </c>
      <c r="B166" s="67" t="s">
        <v>87</v>
      </c>
      <c r="C166" s="63"/>
      <c r="D166" s="66">
        <v>0</v>
      </c>
      <c r="E166" s="62"/>
      <c r="F166" s="64"/>
    </row>
    <row r="167" spans="1:6" ht="12.75">
      <c r="A167">
        <f t="shared" si="2"/>
        <v>165</v>
      </c>
      <c r="B167" s="70" t="s">
        <v>30</v>
      </c>
      <c r="C167" s="62"/>
      <c r="D167" s="66">
        <v>0</v>
      </c>
      <c r="E167" s="62"/>
      <c r="F167" s="62"/>
    </row>
    <row r="168" spans="1:6" ht="12.75">
      <c r="A168">
        <f t="shared" si="2"/>
        <v>166</v>
      </c>
      <c r="B168" s="67" t="s">
        <v>121</v>
      </c>
      <c r="C168" s="63">
        <v>3</v>
      </c>
      <c r="D168" s="66">
        <v>65</v>
      </c>
      <c r="E168" s="63" t="s">
        <v>31</v>
      </c>
      <c r="F168" s="64">
        <v>300000</v>
      </c>
    </row>
    <row r="169" spans="1:6" ht="12.75">
      <c r="A169">
        <f t="shared" si="2"/>
        <v>167</v>
      </c>
      <c r="B169" s="67" t="s">
        <v>122</v>
      </c>
      <c r="C169" s="63">
        <v>4</v>
      </c>
      <c r="D169" s="66">
        <v>65</v>
      </c>
      <c r="E169" s="63" t="s">
        <v>31</v>
      </c>
      <c r="F169" s="64">
        <v>360000</v>
      </c>
    </row>
    <row r="170" spans="1:6" ht="12.75">
      <c r="A170">
        <f t="shared" si="2"/>
        <v>168</v>
      </c>
      <c r="B170" s="67" t="s">
        <v>246</v>
      </c>
      <c r="C170" s="63">
        <v>6</v>
      </c>
      <c r="D170" s="66">
        <v>65</v>
      </c>
      <c r="E170" s="63" t="s">
        <v>31</v>
      </c>
      <c r="F170" s="64">
        <v>750000</v>
      </c>
    </row>
    <row r="171" spans="1:6" ht="12.75">
      <c r="A171">
        <f t="shared" si="2"/>
        <v>169</v>
      </c>
      <c r="B171" s="62" t="s">
        <v>87</v>
      </c>
      <c r="C171" s="62"/>
      <c r="D171" s="62"/>
      <c r="E171" s="62"/>
      <c r="F171" s="62"/>
    </row>
    <row r="172" spans="1:6" ht="12.75">
      <c r="A172">
        <f t="shared" si="2"/>
        <v>170</v>
      </c>
      <c r="B172" s="62"/>
      <c r="C172" s="62"/>
      <c r="D172" s="62"/>
      <c r="E172" s="62"/>
      <c r="F172" s="62"/>
    </row>
    <row r="173" spans="1:6" ht="12.75">
      <c r="A173">
        <f t="shared" si="2"/>
        <v>171</v>
      </c>
      <c r="B173" s="62"/>
      <c r="C173" s="62"/>
      <c r="D173" s="62"/>
      <c r="E173" s="62"/>
      <c r="F173" s="62"/>
    </row>
    <row r="174" spans="1:6" ht="12.75">
      <c r="A174">
        <f t="shared" si="2"/>
        <v>172</v>
      </c>
      <c r="B174" s="62"/>
      <c r="C174" s="62"/>
      <c r="D174" s="62"/>
      <c r="E174" s="62"/>
      <c r="F174" s="62"/>
    </row>
    <row r="175" spans="1:6" ht="12.75">
      <c r="A175">
        <f t="shared" si="2"/>
        <v>173</v>
      </c>
      <c r="B175" s="62"/>
      <c r="C175" s="62"/>
      <c r="D175" s="62"/>
      <c r="E175" s="62"/>
      <c r="F175" s="62"/>
    </row>
    <row r="176" spans="1:6" ht="12.75">
      <c r="A176">
        <f t="shared" si="2"/>
        <v>174</v>
      </c>
      <c r="B176" s="62"/>
      <c r="C176" s="62"/>
      <c r="D176" s="62"/>
      <c r="E176" s="62"/>
      <c r="F176" s="62"/>
    </row>
    <row r="177" spans="1:6" ht="12.75">
      <c r="A177">
        <f t="shared" si="2"/>
        <v>175</v>
      </c>
      <c r="B177" s="62"/>
      <c r="C177" s="62"/>
      <c r="D177" s="62"/>
      <c r="E177" s="62"/>
      <c r="F177" s="62"/>
    </row>
    <row r="178" spans="1:6" ht="12.75">
      <c r="A178">
        <f t="shared" si="2"/>
        <v>176</v>
      </c>
      <c r="B178" s="62"/>
      <c r="C178" s="62"/>
      <c r="D178" s="62"/>
      <c r="E178" s="62"/>
      <c r="F178" s="62"/>
    </row>
    <row r="179" spans="1:6" ht="12.75">
      <c r="A179">
        <f t="shared" si="2"/>
        <v>177</v>
      </c>
      <c r="B179" s="62"/>
      <c r="C179" s="62"/>
      <c r="D179" s="62"/>
      <c r="E179" s="62"/>
      <c r="F179" s="62"/>
    </row>
    <row r="180" spans="1:6" ht="12.75">
      <c r="A180">
        <f t="shared" si="2"/>
        <v>178</v>
      </c>
      <c r="B180" s="62"/>
      <c r="C180" s="62"/>
      <c r="D180" s="62"/>
      <c r="E180" s="62"/>
      <c r="F180" s="62"/>
    </row>
    <row r="181" spans="1:6" ht="12.75">
      <c r="A181">
        <f t="shared" si="2"/>
        <v>179</v>
      </c>
      <c r="B181" s="62"/>
      <c r="C181" s="62"/>
      <c r="D181" s="62"/>
      <c r="E181" s="62"/>
      <c r="F181" s="62"/>
    </row>
    <row r="182" spans="1:6" ht="12.75">
      <c r="A182">
        <f t="shared" si="2"/>
        <v>180</v>
      </c>
      <c r="B182" s="62"/>
      <c r="C182" s="62"/>
      <c r="D182" s="62"/>
      <c r="E182" s="62"/>
      <c r="F182" s="62"/>
    </row>
    <row r="183" spans="1:6" ht="12.75">
      <c r="A183">
        <f t="shared" si="2"/>
        <v>181</v>
      </c>
      <c r="B183" s="70" t="s">
        <v>32</v>
      </c>
      <c r="C183" s="62"/>
      <c r="D183" s="66">
        <v>0</v>
      </c>
      <c r="E183" s="62"/>
      <c r="F183" s="62"/>
    </row>
    <row r="184" spans="1:6" ht="12.75">
      <c r="A184">
        <f t="shared" si="2"/>
        <v>182</v>
      </c>
      <c r="B184" s="67" t="s">
        <v>33</v>
      </c>
      <c r="C184" s="63">
        <v>6</v>
      </c>
      <c r="D184" s="66">
        <v>80</v>
      </c>
      <c r="E184" s="62"/>
      <c r="F184" s="64">
        <v>65000</v>
      </c>
    </row>
    <row r="185" spans="1:6" ht="12.75">
      <c r="A185">
        <f t="shared" si="2"/>
        <v>183</v>
      </c>
      <c r="B185" s="67" t="s">
        <v>34</v>
      </c>
      <c r="C185" s="63">
        <v>9</v>
      </c>
      <c r="D185" s="66">
        <v>80</v>
      </c>
      <c r="E185" s="62"/>
      <c r="F185" s="64">
        <v>100000</v>
      </c>
    </row>
    <row r="186" spans="1:6" ht="12.75">
      <c r="A186">
        <f t="shared" si="2"/>
        <v>184</v>
      </c>
      <c r="B186" s="67" t="s">
        <v>35</v>
      </c>
      <c r="C186" s="63">
        <v>12</v>
      </c>
      <c r="D186" s="66">
        <v>80</v>
      </c>
      <c r="E186" s="62"/>
      <c r="F186" s="64">
        <v>160000</v>
      </c>
    </row>
    <row r="187" spans="1:6" ht="12.75">
      <c r="A187">
        <f t="shared" si="2"/>
        <v>185</v>
      </c>
      <c r="B187" s="67" t="s">
        <v>36</v>
      </c>
      <c r="C187" s="63">
        <v>6.2</v>
      </c>
      <c r="D187" s="66">
        <v>80</v>
      </c>
      <c r="E187" s="63" t="s">
        <v>37</v>
      </c>
      <c r="F187" s="64">
        <v>100000</v>
      </c>
    </row>
    <row r="188" spans="1:6" ht="12.75">
      <c r="A188">
        <f t="shared" si="2"/>
        <v>186</v>
      </c>
      <c r="B188" s="67" t="s">
        <v>38</v>
      </c>
      <c r="C188" s="63">
        <v>8.2</v>
      </c>
      <c r="D188" s="66">
        <v>80</v>
      </c>
      <c r="E188" s="63" t="s">
        <v>37</v>
      </c>
      <c r="F188" s="64">
        <v>140000</v>
      </c>
    </row>
    <row r="189" spans="1:6" ht="12.75">
      <c r="A189">
        <f t="shared" si="2"/>
        <v>187</v>
      </c>
      <c r="B189" s="67" t="s">
        <v>41</v>
      </c>
      <c r="C189" s="63">
        <v>4</v>
      </c>
      <c r="D189" s="66">
        <v>80</v>
      </c>
      <c r="E189" s="62"/>
      <c r="F189" s="64">
        <v>190000</v>
      </c>
    </row>
    <row r="190" spans="1:6" ht="12.75">
      <c r="A190">
        <f t="shared" si="2"/>
        <v>188</v>
      </c>
      <c r="B190" s="67" t="s">
        <v>42</v>
      </c>
      <c r="C190" s="63">
        <v>6.3</v>
      </c>
      <c r="D190" s="66">
        <v>80</v>
      </c>
      <c r="E190" s="62"/>
      <c r="F190" s="64">
        <v>300000</v>
      </c>
    </row>
    <row r="191" spans="1:6" ht="12.75">
      <c r="A191">
        <f t="shared" si="2"/>
        <v>189</v>
      </c>
      <c r="B191" s="67" t="s">
        <v>43</v>
      </c>
      <c r="C191" s="63">
        <v>8.3</v>
      </c>
      <c r="D191" s="66">
        <v>80</v>
      </c>
      <c r="E191" s="62"/>
      <c r="F191" s="64">
        <v>440000</v>
      </c>
    </row>
    <row r="192" spans="1:6" ht="12.75">
      <c r="A192">
        <f t="shared" si="2"/>
        <v>190</v>
      </c>
      <c r="B192" s="67" t="s">
        <v>87</v>
      </c>
      <c r="C192" s="63"/>
      <c r="D192" s="66">
        <v>0</v>
      </c>
      <c r="E192" s="62"/>
      <c r="F192" s="64"/>
    </row>
    <row r="193" spans="1:6" ht="12.75">
      <c r="A193">
        <f t="shared" si="2"/>
        <v>191</v>
      </c>
      <c r="B193" s="62"/>
      <c r="C193" s="62"/>
      <c r="D193" s="62"/>
      <c r="E193" s="62"/>
      <c r="F193" s="62"/>
    </row>
    <row r="194" spans="1:6" ht="12.75">
      <c r="A194">
        <f t="shared" si="2"/>
        <v>192</v>
      </c>
      <c r="B194" s="62"/>
      <c r="C194" s="62"/>
      <c r="D194" s="62"/>
      <c r="E194" s="62"/>
      <c r="F194" s="62"/>
    </row>
    <row r="195" spans="1:6" ht="12.75">
      <c r="A195">
        <f t="shared" si="2"/>
        <v>193</v>
      </c>
      <c r="B195" s="62"/>
      <c r="C195" s="62"/>
      <c r="D195" s="62"/>
      <c r="E195" s="62"/>
      <c r="F195" s="62"/>
    </row>
    <row r="196" spans="1:6" ht="12.75">
      <c r="A196">
        <f t="shared" si="2"/>
        <v>194</v>
      </c>
      <c r="B196" s="62"/>
      <c r="C196" s="62"/>
      <c r="D196" s="62"/>
      <c r="E196" s="62"/>
      <c r="F196" s="62"/>
    </row>
    <row r="197" spans="1:6" ht="12.75">
      <c r="A197">
        <f t="shared" si="2"/>
        <v>195</v>
      </c>
      <c r="B197" s="62"/>
      <c r="C197" s="62"/>
      <c r="D197" s="62"/>
      <c r="E197" s="62"/>
      <c r="F197" s="62"/>
    </row>
    <row r="198" spans="1:6" ht="12.75">
      <c r="A198">
        <f t="shared" si="2"/>
        <v>196</v>
      </c>
      <c r="B198" s="62"/>
      <c r="C198" s="62"/>
      <c r="D198" s="62"/>
      <c r="E198" s="62"/>
      <c r="F198" s="62"/>
    </row>
    <row r="199" spans="1:6" ht="12.75">
      <c r="A199">
        <f t="shared" si="2"/>
        <v>197</v>
      </c>
      <c r="B199" s="62"/>
      <c r="C199" s="62"/>
      <c r="D199" s="62"/>
      <c r="E199" s="62"/>
      <c r="F199" s="62"/>
    </row>
    <row r="200" spans="1:6" ht="12.75">
      <c r="A200">
        <f t="shared" si="2"/>
        <v>198</v>
      </c>
      <c r="B200" s="62"/>
      <c r="C200" s="62"/>
      <c r="D200" s="62"/>
      <c r="E200" s="62"/>
      <c r="F200" s="62"/>
    </row>
    <row r="201" spans="1:6" ht="12.75">
      <c r="A201">
        <f t="shared" si="2"/>
        <v>199</v>
      </c>
      <c r="B201" s="62"/>
      <c r="C201" s="62"/>
      <c r="D201" s="62"/>
      <c r="E201" s="62"/>
      <c r="F201" s="62"/>
    </row>
    <row r="202" spans="1:6" ht="12.75">
      <c r="A202">
        <f t="shared" si="2"/>
        <v>200</v>
      </c>
      <c r="B202" s="62"/>
      <c r="C202" s="62"/>
      <c r="D202" s="62"/>
      <c r="E202" s="62"/>
      <c r="F202" s="62"/>
    </row>
    <row r="203" spans="1:6" ht="12.75">
      <c r="A203">
        <f t="shared" si="2"/>
        <v>201</v>
      </c>
      <c r="B203" s="70" t="s">
        <v>232</v>
      </c>
      <c r="C203" s="62"/>
      <c r="D203" s="66"/>
      <c r="E203" s="62"/>
      <c r="F203" s="64"/>
    </row>
    <row r="204" spans="1:6" ht="12.75">
      <c r="A204">
        <f t="shared" si="2"/>
        <v>202</v>
      </c>
      <c r="B204" s="67" t="s">
        <v>233</v>
      </c>
      <c r="C204" s="63">
        <v>3</v>
      </c>
      <c r="D204" s="66">
        <v>50</v>
      </c>
      <c r="E204" s="62"/>
      <c r="F204" s="64">
        <v>600000</v>
      </c>
    </row>
    <row r="205" spans="1:6" ht="12.75">
      <c r="A205">
        <f t="shared" si="2"/>
        <v>203</v>
      </c>
      <c r="B205" s="67" t="s">
        <v>234</v>
      </c>
      <c r="C205" s="63">
        <v>3.6</v>
      </c>
      <c r="D205" s="66">
        <v>50</v>
      </c>
      <c r="E205" s="62"/>
      <c r="F205" s="64">
        <f>C205*200000</f>
        <v>720000</v>
      </c>
    </row>
    <row r="206" spans="1:6" ht="12.75">
      <c r="A206">
        <f t="shared" si="2"/>
        <v>204</v>
      </c>
      <c r="B206" s="67" t="s">
        <v>235</v>
      </c>
      <c r="C206" s="63">
        <v>4.2</v>
      </c>
      <c r="D206" s="66">
        <v>50</v>
      </c>
      <c r="E206" s="62"/>
      <c r="F206" s="64">
        <f aca="true" t="shared" si="3" ref="F206:F212">C206*200000</f>
        <v>840000</v>
      </c>
    </row>
    <row r="207" spans="1:6" ht="12.75">
      <c r="A207">
        <f t="shared" si="2"/>
        <v>205</v>
      </c>
      <c r="B207" s="67" t="s">
        <v>236</v>
      </c>
      <c r="C207" s="63">
        <f>C206+0.6</f>
        <v>4.8</v>
      </c>
      <c r="D207" s="66">
        <v>50</v>
      </c>
      <c r="E207" s="62"/>
      <c r="F207" s="64">
        <f t="shared" si="3"/>
        <v>960000</v>
      </c>
    </row>
    <row r="208" spans="1:6" ht="12.75">
      <c r="A208">
        <f aca="true" t="shared" si="4" ref="A208:A271">A207+1</f>
        <v>206</v>
      </c>
      <c r="B208" s="67" t="s">
        <v>237</v>
      </c>
      <c r="C208" s="63">
        <f>C207+0.6</f>
        <v>5.3999999999999995</v>
      </c>
      <c r="D208" s="66">
        <v>50</v>
      </c>
      <c r="E208" s="62"/>
      <c r="F208" s="64">
        <f t="shared" si="3"/>
        <v>1080000</v>
      </c>
    </row>
    <row r="209" spans="1:6" ht="12.75">
      <c r="A209">
        <f t="shared" si="4"/>
        <v>207</v>
      </c>
      <c r="B209" s="67" t="s">
        <v>238</v>
      </c>
      <c r="C209" s="63">
        <f>C208+0.6</f>
        <v>5.999999999999999</v>
      </c>
      <c r="D209" s="66">
        <v>50</v>
      </c>
      <c r="E209" s="62"/>
      <c r="F209" s="64">
        <f t="shared" si="3"/>
        <v>1199999.9999999998</v>
      </c>
    </row>
    <row r="210" spans="1:6" ht="12.75">
      <c r="A210">
        <f t="shared" si="4"/>
        <v>208</v>
      </c>
      <c r="B210" s="67" t="s">
        <v>239</v>
      </c>
      <c r="C210" s="63">
        <f>C209+0.6</f>
        <v>6.599999999999999</v>
      </c>
      <c r="D210" s="66">
        <v>50</v>
      </c>
      <c r="E210" s="62"/>
      <c r="F210" s="64">
        <f t="shared" si="3"/>
        <v>1319999.9999999998</v>
      </c>
    </row>
    <row r="211" spans="1:6" ht="12.75">
      <c r="A211">
        <f t="shared" si="4"/>
        <v>209</v>
      </c>
      <c r="B211" s="67" t="s">
        <v>240</v>
      </c>
      <c r="C211" s="63">
        <f>C210+0.6</f>
        <v>7.199999999999998</v>
      </c>
      <c r="D211" s="66">
        <v>50</v>
      </c>
      <c r="E211" s="62"/>
      <c r="F211" s="64">
        <f t="shared" si="3"/>
        <v>1439999.9999999998</v>
      </c>
    </row>
    <row r="212" spans="1:6" ht="12.75">
      <c r="A212">
        <f t="shared" si="4"/>
        <v>210</v>
      </c>
      <c r="B212" s="67" t="s">
        <v>241</v>
      </c>
      <c r="C212" s="63">
        <v>9</v>
      </c>
      <c r="D212" s="66">
        <v>50</v>
      </c>
      <c r="E212" s="62"/>
      <c r="F212" s="64">
        <f t="shared" si="3"/>
        <v>1800000</v>
      </c>
    </row>
    <row r="213" spans="1:6" ht="12.75">
      <c r="A213">
        <f t="shared" si="4"/>
        <v>211</v>
      </c>
      <c r="B213" s="62"/>
      <c r="C213" s="62"/>
      <c r="D213" s="62"/>
      <c r="E213" s="62"/>
      <c r="F213" s="62"/>
    </row>
    <row r="214" spans="1:6" ht="12.75">
      <c r="A214">
        <f t="shared" si="4"/>
        <v>212</v>
      </c>
      <c r="B214" s="62"/>
      <c r="C214" s="62"/>
      <c r="D214" s="62"/>
      <c r="E214" s="62"/>
      <c r="F214" s="62"/>
    </row>
    <row r="215" spans="1:6" ht="12.75">
      <c r="A215">
        <f t="shared" si="4"/>
        <v>213</v>
      </c>
      <c r="B215" s="62"/>
      <c r="C215" s="62"/>
      <c r="D215" s="62"/>
      <c r="E215" s="62"/>
      <c r="F215" s="62"/>
    </row>
    <row r="216" spans="1:6" ht="12.75">
      <c r="A216">
        <f t="shared" si="4"/>
        <v>214</v>
      </c>
      <c r="B216" s="62"/>
      <c r="C216" s="62"/>
      <c r="D216" s="62"/>
      <c r="E216" s="62"/>
      <c r="F216" s="62"/>
    </row>
    <row r="217" spans="1:6" ht="12.75">
      <c r="A217">
        <f t="shared" si="4"/>
        <v>215</v>
      </c>
      <c r="B217" s="62"/>
      <c r="C217" s="62"/>
      <c r="D217" s="62"/>
      <c r="E217" s="62"/>
      <c r="F217" s="62"/>
    </row>
    <row r="218" spans="1:6" ht="12.75">
      <c r="A218">
        <f t="shared" si="4"/>
        <v>216</v>
      </c>
      <c r="B218" s="62"/>
      <c r="C218" s="62"/>
      <c r="D218" s="62"/>
      <c r="E218" s="62"/>
      <c r="F218" s="62"/>
    </row>
    <row r="219" spans="1:6" ht="12.75">
      <c r="A219">
        <f t="shared" si="4"/>
        <v>217</v>
      </c>
      <c r="B219" s="62"/>
      <c r="C219" s="62"/>
      <c r="D219" s="62"/>
      <c r="E219" s="62"/>
      <c r="F219" s="62"/>
    </row>
    <row r="220" spans="1:6" ht="12.75">
      <c r="A220">
        <f t="shared" si="4"/>
        <v>218</v>
      </c>
      <c r="B220" s="62"/>
      <c r="C220" s="62"/>
      <c r="D220" s="62"/>
      <c r="E220" s="62"/>
      <c r="F220" s="62"/>
    </row>
    <row r="221" spans="1:6" ht="12.75">
      <c r="A221">
        <f t="shared" si="4"/>
        <v>219</v>
      </c>
      <c r="B221" s="62"/>
      <c r="C221" s="62"/>
      <c r="D221" s="62"/>
      <c r="E221" s="62"/>
      <c r="F221" s="62"/>
    </row>
    <row r="222" spans="1:6" ht="12.75">
      <c r="A222">
        <f t="shared" si="4"/>
        <v>220</v>
      </c>
      <c r="B222" s="62"/>
      <c r="C222" s="62"/>
      <c r="D222" s="62"/>
      <c r="E222" s="62"/>
      <c r="F222" s="62"/>
    </row>
    <row r="223" spans="1:6" ht="12.75">
      <c r="A223">
        <f t="shared" si="4"/>
        <v>221</v>
      </c>
      <c r="B223" s="70" t="s">
        <v>44</v>
      </c>
      <c r="C223" s="62"/>
      <c r="D223" s="66">
        <v>0</v>
      </c>
      <c r="E223" s="62"/>
      <c r="F223" s="62"/>
    </row>
    <row r="224" spans="1:6" ht="12.75">
      <c r="A224">
        <f t="shared" si="4"/>
        <v>222</v>
      </c>
      <c r="B224" s="67" t="s">
        <v>45</v>
      </c>
      <c r="C224" s="63">
        <v>12</v>
      </c>
      <c r="D224" s="66">
        <v>65</v>
      </c>
      <c r="E224" s="64" t="s">
        <v>46</v>
      </c>
      <c r="F224" s="64">
        <v>40000</v>
      </c>
    </row>
    <row r="225" spans="1:6" ht="12.75">
      <c r="A225">
        <f t="shared" si="4"/>
        <v>223</v>
      </c>
      <c r="B225" s="67" t="s">
        <v>47</v>
      </c>
      <c r="C225" s="63">
        <v>24</v>
      </c>
      <c r="D225" s="66">
        <v>65</v>
      </c>
      <c r="E225" s="64" t="s">
        <v>48</v>
      </c>
      <c r="F225" s="64">
        <v>100000</v>
      </c>
    </row>
    <row r="226" spans="1:6" ht="12.75">
      <c r="A226">
        <f t="shared" si="4"/>
        <v>224</v>
      </c>
      <c r="B226" s="67" t="s">
        <v>49</v>
      </c>
      <c r="C226" s="63">
        <v>12</v>
      </c>
      <c r="D226" s="66">
        <v>65</v>
      </c>
      <c r="E226" s="63" t="s">
        <v>50</v>
      </c>
      <c r="F226" s="64">
        <v>240000</v>
      </c>
    </row>
    <row r="227" spans="1:6" ht="12.75">
      <c r="A227">
        <f t="shared" si="4"/>
        <v>225</v>
      </c>
      <c r="B227" s="67" t="s">
        <v>51</v>
      </c>
      <c r="C227" s="63">
        <v>24</v>
      </c>
      <c r="D227" s="66">
        <v>65</v>
      </c>
      <c r="E227" s="63" t="s">
        <v>50</v>
      </c>
      <c r="F227" s="64">
        <v>350000</v>
      </c>
    </row>
    <row r="228" spans="1:6" ht="12.75">
      <c r="A228">
        <f t="shared" si="4"/>
        <v>226</v>
      </c>
      <c r="B228" s="67" t="s">
        <v>87</v>
      </c>
      <c r="C228" s="63"/>
      <c r="D228" s="66">
        <v>0</v>
      </c>
      <c r="E228" s="63"/>
      <c r="F228" s="64"/>
    </row>
    <row r="229" spans="1:6" ht="12.75">
      <c r="A229">
        <f t="shared" si="4"/>
        <v>227</v>
      </c>
      <c r="B229" s="62"/>
      <c r="C229" s="62"/>
      <c r="D229" s="62"/>
      <c r="E229" s="62"/>
      <c r="F229" s="62"/>
    </row>
    <row r="230" spans="1:6" ht="12.75">
      <c r="A230">
        <f t="shared" si="4"/>
        <v>228</v>
      </c>
      <c r="B230" s="62"/>
      <c r="C230" s="62"/>
      <c r="D230" s="62"/>
      <c r="E230" s="62"/>
      <c r="F230" s="62"/>
    </row>
    <row r="231" spans="1:6" ht="12.75">
      <c r="A231">
        <f t="shared" si="4"/>
        <v>229</v>
      </c>
      <c r="B231" s="62"/>
      <c r="C231" s="62"/>
      <c r="D231" s="62"/>
      <c r="E231" s="62"/>
      <c r="F231" s="62"/>
    </row>
    <row r="232" spans="1:6" ht="12.75">
      <c r="A232">
        <f t="shared" si="4"/>
        <v>230</v>
      </c>
      <c r="B232" s="62"/>
      <c r="C232" s="62"/>
      <c r="D232" s="62"/>
      <c r="E232" s="62"/>
      <c r="F232" s="62"/>
    </row>
    <row r="233" spans="1:6" ht="12.75">
      <c r="A233">
        <f t="shared" si="4"/>
        <v>231</v>
      </c>
      <c r="B233" s="62"/>
      <c r="C233" s="62"/>
      <c r="D233" s="62"/>
      <c r="E233" s="62"/>
      <c r="F233" s="62"/>
    </row>
    <row r="234" spans="1:6" ht="12.75">
      <c r="A234">
        <f t="shared" si="4"/>
        <v>232</v>
      </c>
      <c r="B234" s="62"/>
      <c r="C234" s="62"/>
      <c r="D234" s="62"/>
      <c r="E234" s="62"/>
      <c r="F234" s="62"/>
    </row>
    <row r="235" spans="1:6" ht="12.75">
      <c r="A235">
        <f t="shared" si="4"/>
        <v>233</v>
      </c>
      <c r="B235" s="62"/>
      <c r="C235" s="62"/>
      <c r="D235" s="62"/>
      <c r="E235" s="62"/>
      <c r="F235" s="62"/>
    </row>
    <row r="236" spans="1:6" ht="12.75">
      <c r="A236">
        <f t="shared" si="4"/>
        <v>234</v>
      </c>
      <c r="B236" s="62"/>
      <c r="C236" s="62"/>
      <c r="D236" s="62"/>
      <c r="E236" s="62"/>
      <c r="F236" s="62"/>
    </row>
    <row r="237" spans="1:6" ht="12.75">
      <c r="A237">
        <f t="shared" si="4"/>
        <v>235</v>
      </c>
      <c r="B237" s="62"/>
      <c r="C237" s="62"/>
      <c r="D237" s="62"/>
      <c r="E237" s="62"/>
      <c r="F237" s="62"/>
    </row>
    <row r="238" spans="1:6" ht="12.75">
      <c r="A238">
        <f t="shared" si="4"/>
        <v>236</v>
      </c>
      <c r="B238" s="62"/>
      <c r="C238" s="62"/>
      <c r="D238" s="62"/>
      <c r="E238" s="62"/>
      <c r="F238" s="62"/>
    </row>
    <row r="239" spans="1:6" ht="12.75">
      <c r="A239">
        <f t="shared" si="4"/>
        <v>237</v>
      </c>
      <c r="B239" s="62"/>
      <c r="C239" s="62"/>
      <c r="D239" s="62"/>
      <c r="E239" s="62"/>
      <c r="F239" s="62"/>
    </row>
    <row r="240" spans="1:6" ht="12.75">
      <c r="A240">
        <f t="shared" si="4"/>
        <v>238</v>
      </c>
      <c r="B240" s="62"/>
      <c r="C240" s="62"/>
      <c r="D240" s="62"/>
      <c r="E240" s="62"/>
      <c r="F240" s="62"/>
    </row>
    <row r="241" spans="1:6" ht="12.75">
      <c r="A241">
        <f t="shared" si="4"/>
        <v>239</v>
      </c>
      <c r="B241" s="62"/>
      <c r="C241" s="62"/>
      <c r="D241" s="62"/>
      <c r="E241" s="62"/>
      <c r="F241" s="62"/>
    </row>
    <row r="242" spans="1:6" ht="12.75">
      <c r="A242">
        <f t="shared" si="4"/>
        <v>240</v>
      </c>
      <c r="B242" s="62"/>
      <c r="C242" s="62"/>
      <c r="D242" s="62"/>
      <c r="E242" s="62"/>
      <c r="F242" s="62"/>
    </row>
    <row r="243" spans="1:6" ht="12.75">
      <c r="A243">
        <f t="shared" si="4"/>
        <v>241</v>
      </c>
      <c r="B243" s="70" t="s">
        <v>52</v>
      </c>
      <c r="C243" s="62"/>
      <c r="D243" s="66">
        <v>0</v>
      </c>
      <c r="E243" s="62"/>
      <c r="F243" s="62"/>
    </row>
    <row r="244" spans="1:6" ht="12.75">
      <c r="A244">
        <f t="shared" si="4"/>
        <v>242</v>
      </c>
      <c r="B244" s="67" t="s">
        <v>45</v>
      </c>
      <c r="C244" s="63">
        <v>12</v>
      </c>
      <c r="D244" s="66">
        <v>65</v>
      </c>
      <c r="E244" s="63" t="s">
        <v>53</v>
      </c>
      <c r="F244" s="64">
        <v>85000</v>
      </c>
    </row>
    <row r="245" spans="1:6" ht="12.75">
      <c r="A245">
        <f t="shared" si="4"/>
        <v>243</v>
      </c>
      <c r="B245" s="67" t="s">
        <v>54</v>
      </c>
      <c r="C245" s="63">
        <v>12</v>
      </c>
      <c r="D245" s="66">
        <v>65</v>
      </c>
      <c r="E245" s="63" t="s">
        <v>55</v>
      </c>
      <c r="F245" s="64">
        <v>175000</v>
      </c>
    </row>
    <row r="246" spans="1:6" ht="12.75">
      <c r="A246">
        <f t="shared" si="4"/>
        <v>244</v>
      </c>
      <c r="B246" s="67" t="s">
        <v>47</v>
      </c>
      <c r="C246" s="63">
        <v>24</v>
      </c>
      <c r="D246" s="66">
        <v>65</v>
      </c>
      <c r="E246" s="63" t="s">
        <v>56</v>
      </c>
      <c r="F246" s="64">
        <v>270000</v>
      </c>
    </row>
    <row r="247" spans="1:6" ht="12.75">
      <c r="A247">
        <f t="shared" si="4"/>
        <v>245</v>
      </c>
      <c r="B247" s="67" t="s">
        <v>57</v>
      </c>
      <c r="C247" s="63">
        <v>24</v>
      </c>
      <c r="D247" s="66">
        <v>65</v>
      </c>
      <c r="E247" s="63" t="s">
        <v>50</v>
      </c>
      <c r="F247" s="64">
        <v>550000</v>
      </c>
    </row>
    <row r="248" spans="1:6" ht="12.75">
      <c r="A248">
        <f t="shared" si="4"/>
        <v>246</v>
      </c>
      <c r="B248" s="67" t="s">
        <v>87</v>
      </c>
      <c r="C248" s="63"/>
      <c r="D248" s="66">
        <v>0</v>
      </c>
      <c r="E248" s="63"/>
      <c r="F248" s="64"/>
    </row>
    <row r="249" spans="1:6" ht="12.75">
      <c r="A249">
        <f t="shared" si="4"/>
        <v>247</v>
      </c>
      <c r="B249" s="62"/>
      <c r="C249" s="62"/>
      <c r="D249" s="62"/>
      <c r="E249" s="62"/>
      <c r="F249" s="62"/>
    </row>
    <row r="250" spans="1:6" ht="12.75">
      <c r="A250">
        <f t="shared" si="4"/>
        <v>248</v>
      </c>
      <c r="B250" s="62"/>
      <c r="C250" s="62"/>
      <c r="D250" s="62"/>
      <c r="E250" s="62"/>
      <c r="F250" s="62"/>
    </row>
    <row r="251" spans="1:6" ht="12.75">
      <c r="A251">
        <f t="shared" si="4"/>
        <v>249</v>
      </c>
      <c r="B251" s="62"/>
      <c r="C251" s="62"/>
      <c r="D251" s="62"/>
      <c r="E251" s="62"/>
      <c r="F251" s="62"/>
    </row>
    <row r="252" spans="1:6" ht="12.75">
      <c r="A252">
        <f t="shared" si="4"/>
        <v>250</v>
      </c>
      <c r="B252" s="62"/>
      <c r="C252" s="62"/>
      <c r="D252" s="62"/>
      <c r="E252" s="62"/>
      <c r="F252" s="62"/>
    </row>
    <row r="253" spans="1:6" ht="12.75">
      <c r="A253">
        <f t="shared" si="4"/>
        <v>251</v>
      </c>
      <c r="B253" s="62"/>
      <c r="C253" s="62"/>
      <c r="D253" s="62"/>
      <c r="E253" s="62"/>
      <c r="F253" s="62"/>
    </row>
    <row r="254" spans="1:6" ht="12.75">
      <c r="A254">
        <f t="shared" si="4"/>
        <v>252</v>
      </c>
      <c r="B254" s="62"/>
      <c r="C254" s="62"/>
      <c r="D254" s="62"/>
      <c r="E254" s="62"/>
      <c r="F254" s="62"/>
    </row>
    <row r="255" spans="1:6" ht="12.75">
      <c r="A255">
        <f t="shared" si="4"/>
        <v>253</v>
      </c>
      <c r="B255" s="62"/>
      <c r="C255" s="62"/>
      <c r="D255" s="62"/>
      <c r="E255" s="62"/>
      <c r="F255" s="62"/>
    </row>
    <row r="256" spans="1:6" ht="12.75">
      <c r="A256">
        <f t="shared" si="4"/>
        <v>254</v>
      </c>
      <c r="B256" s="62"/>
      <c r="C256" s="62"/>
      <c r="D256" s="62"/>
      <c r="E256" s="62"/>
      <c r="F256" s="62"/>
    </row>
    <row r="257" spans="1:6" ht="12.75">
      <c r="A257">
        <f t="shared" si="4"/>
        <v>255</v>
      </c>
      <c r="B257" s="62"/>
      <c r="C257" s="62"/>
      <c r="D257" s="62"/>
      <c r="E257" s="62"/>
      <c r="F257" s="62"/>
    </row>
    <row r="258" spans="1:6" ht="12.75">
      <c r="A258">
        <f t="shared" si="4"/>
        <v>256</v>
      </c>
      <c r="B258" s="62"/>
      <c r="C258" s="62"/>
      <c r="D258" s="62"/>
      <c r="E258" s="62"/>
      <c r="F258" s="62"/>
    </row>
    <row r="259" spans="1:6" ht="12.75">
      <c r="A259">
        <f t="shared" si="4"/>
        <v>257</v>
      </c>
      <c r="B259" s="62"/>
      <c r="C259" s="62"/>
      <c r="D259" s="62"/>
      <c r="E259" s="62"/>
      <c r="F259" s="62"/>
    </row>
    <row r="260" spans="1:6" ht="12.75">
      <c r="A260">
        <f t="shared" si="4"/>
        <v>258</v>
      </c>
      <c r="B260" s="62"/>
      <c r="C260" s="62"/>
      <c r="D260" s="62"/>
      <c r="E260" s="62"/>
      <c r="F260" s="62"/>
    </row>
    <row r="261" spans="1:6" ht="12.75">
      <c r="A261">
        <f t="shared" si="4"/>
        <v>259</v>
      </c>
      <c r="B261" s="62"/>
      <c r="C261" s="62"/>
      <c r="D261" s="62"/>
      <c r="E261" s="62"/>
      <c r="F261" s="62"/>
    </row>
    <row r="262" spans="1:6" ht="12.75">
      <c r="A262">
        <f t="shared" si="4"/>
        <v>260</v>
      </c>
      <c r="B262" s="62"/>
      <c r="C262" s="62"/>
      <c r="D262" s="62"/>
      <c r="E262" s="62"/>
      <c r="F262" s="62"/>
    </row>
    <row r="263" spans="1:6" ht="12.75">
      <c r="A263">
        <f t="shared" si="4"/>
        <v>261</v>
      </c>
      <c r="B263" s="70" t="s">
        <v>58</v>
      </c>
      <c r="C263" s="62"/>
      <c r="D263" s="66">
        <v>0</v>
      </c>
      <c r="E263" s="62"/>
      <c r="F263" s="62"/>
    </row>
    <row r="264" spans="1:6" ht="12.75">
      <c r="A264">
        <f t="shared" si="4"/>
        <v>262</v>
      </c>
      <c r="B264" s="67" t="s">
        <v>59</v>
      </c>
      <c r="C264" s="63">
        <v>6</v>
      </c>
      <c r="D264" s="66">
        <v>75</v>
      </c>
      <c r="E264" s="62"/>
      <c r="F264" s="64">
        <v>45000</v>
      </c>
    </row>
    <row r="265" spans="1:6" ht="12.75">
      <c r="A265">
        <f t="shared" si="4"/>
        <v>263</v>
      </c>
      <c r="B265" s="67" t="s">
        <v>60</v>
      </c>
      <c r="C265" s="63">
        <v>12</v>
      </c>
      <c r="D265" s="66">
        <v>75</v>
      </c>
      <c r="E265" s="62"/>
      <c r="F265" s="64">
        <v>90000</v>
      </c>
    </row>
    <row r="266" spans="1:6" ht="12.75">
      <c r="A266">
        <f t="shared" si="4"/>
        <v>264</v>
      </c>
      <c r="B266" s="67" t="s">
        <v>87</v>
      </c>
      <c r="C266" s="63"/>
      <c r="D266" s="66">
        <v>0</v>
      </c>
      <c r="E266" s="62"/>
      <c r="F266" s="64"/>
    </row>
    <row r="267" spans="1:6" ht="12.75">
      <c r="A267">
        <f t="shared" si="4"/>
        <v>265</v>
      </c>
      <c r="B267" s="62"/>
      <c r="C267" s="62"/>
      <c r="D267" s="62"/>
      <c r="E267" s="62"/>
      <c r="F267" s="62"/>
    </row>
    <row r="268" spans="1:6" ht="12.75">
      <c r="A268">
        <f t="shared" si="4"/>
        <v>266</v>
      </c>
      <c r="B268" s="62"/>
      <c r="C268" s="62"/>
      <c r="D268" s="62"/>
      <c r="E268" s="62"/>
      <c r="F268" s="62"/>
    </row>
    <row r="269" spans="1:6" ht="12.75">
      <c r="A269">
        <f t="shared" si="4"/>
        <v>267</v>
      </c>
      <c r="B269" s="62"/>
      <c r="C269" s="62"/>
      <c r="D269" s="62"/>
      <c r="E269" s="62"/>
      <c r="F269" s="62"/>
    </row>
    <row r="270" spans="1:6" ht="12.75">
      <c r="A270">
        <f t="shared" si="4"/>
        <v>268</v>
      </c>
      <c r="B270" s="62"/>
      <c r="C270" s="62"/>
      <c r="D270" s="62"/>
      <c r="E270" s="62"/>
      <c r="F270" s="62"/>
    </row>
    <row r="271" spans="1:6" ht="12.75">
      <c r="A271">
        <f t="shared" si="4"/>
        <v>269</v>
      </c>
      <c r="B271" s="62"/>
      <c r="C271" s="62"/>
      <c r="D271" s="62"/>
      <c r="E271" s="62"/>
      <c r="F271" s="62"/>
    </row>
    <row r="272" spans="1:6" ht="12.75">
      <c r="A272">
        <f aca="true" t="shared" si="5" ref="A272:A335">A271+1</f>
        <v>270</v>
      </c>
      <c r="B272" s="62"/>
      <c r="C272" s="62"/>
      <c r="D272" s="62"/>
      <c r="E272" s="62"/>
      <c r="F272" s="62"/>
    </row>
    <row r="273" spans="1:6" ht="12.75">
      <c r="A273">
        <f t="shared" si="5"/>
        <v>271</v>
      </c>
      <c r="B273" s="62"/>
      <c r="C273" s="62"/>
      <c r="D273" s="62"/>
      <c r="E273" s="62"/>
      <c r="F273" s="62"/>
    </row>
    <row r="274" spans="1:6" ht="12.75">
      <c r="A274">
        <f t="shared" si="5"/>
        <v>272</v>
      </c>
      <c r="B274" s="62"/>
      <c r="C274" s="62"/>
      <c r="D274" s="62"/>
      <c r="E274" s="62"/>
      <c r="F274" s="62"/>
    </row>
    <row r="275" spans="1:6" ht="12.75">
      <c r="A275">
        <f t="shared" si="5"/>
        <v>273</v>
      </c>
      <c r="B275" s="62"/>
      <c r="C275" s="62"/>
      <c r="D275" s="62"/>
      <c r="E275" s="62"/>
      <c r="F275" s="62"/>
    </row>
    <row r="276" spans="1:6" ht="12.75">
      <c r="A276">
        <f t="shared" si="5"/>
        <v>274</v>
      </c>
      <c r="B276" s="62"/>
      <c r="C276" s="62"/>
      <c r="D276" s="62"/>
      <c r="E276" s="62"/>
      <c r="F276" s="62"/>
    </row>
    <row r="277" spans="1:6" ht="12.75">
      <c r="A277">
        <f t="shared" si="5"/>
        <v>275</v>
      </c>
      <c r="B277" s="62"/>
      <c r="C277" s="62"/>
      <c r="D277" s="62"/>
      <c r="E277" s="62"/>
      <c r="F277" s="62"/>
    </row>
    <row r="278" spans="1:6" ht="12.75">
      <c r="A278">
        <f t="shared" si="5"/>
        <v>276</v>
      </c>
      <c r="B278" s="62"/>
      <c r="C278" s="62"/>
      <c r="D278" s="62"/>
      <c r="E278" s="62"/>
      <c r="F278" s="62"/>
    </row>
    <row r="279" spans="1:6" ht="12.75">
      <c r="A279">
        <f t="shared" si="5"/>
        <v>277</v>
      </c>
      <c r="B279" s="62"/>
      <c r="C279" s="62"/>
      <c r="D279" s="62"/>
      <c r="E279" s="62"/>
      <c r="F279" s="62"/>
    </row>
    <row r="280" spans="1:6" ht="12.75">
      <c r="A280">
        <f t="shared" si="5"/>
        <v>278</v>
      </c>
      <c r="B280" s="62"/>
      <c r="C280" s="62"/>
      <c r="D280" s="62"/>
      <c r="E280" s="62"/>
      <c r="F280" s="62"/>
    </row>
    <row r="281" spans="1:6" ht="12.75">
      <c r="A281">
        <f t="shared" si="5"/>
        <v>279</v>
      </c>
      <c r="B281" s="62"/>
      <c r="C281" s="62"/>
      <c r="D281" s="62"/>
      <c r="E281" s="62"/>
      <c r="F281" s="62"/>
    </row>
    <row r="282" spans="1:6" ht="12.75">
      <c r="A282">
        <f t="shared" si="5"/>
        <v>280</v>
      </c>
      <c r="B282" s="62"/>
      <c r="C282" s="62"/>
      <c r="D282" s="62"/>
      <c r="E282" s="62"/>
      <c r="F282" s="62"/>
    </row>
    <row r="283" spans="1:6" ht="13.5" thickBot="1">
      <c r="A283">
        <f t="shared" si="5"/>
        <v>281</v>
      </c>
      <c r="B283" s="70" t="s">
        <v>61</v>
      </c>
      <c r="C283" s="62"/>
      <c r="D283" s="66">
        <v>0</v>
      </c>
      <c r="E283" s="62"/>
      <c r="F283" s="62"/>
    </row>
    <row r="284" spans="1:6" ht="12.75">
      <c r="A284">
        <f t="shared" si="5"/>
        <v>282</v>
      </c>
      <c r="B284" s="75" t="s">
        <v>62</v>
      </c>
      <c r="C284" s="76">
        <v>6</v>
      </c>
      <c r="D284" s="77">
        <v>80</v>
      </c>
      <c r="E284" s="78"/>
      <c r="F284" s="79">
        <v>300000</v>
      </c>
    </row>
    <row r="285" spans="1:6" ht="12.75">
      <c r="A285">
        <f t="shared" si="5"/>
        <v>283</v>
      </c>
      <c r="B285" s="71" t="s">
        <v>63</v>
      </c>
      <c r="C285" s="68">
        <v>6</v>
      </c>
      <c r="D285" s="80">
        <v>65</v>
      </c>
      <c r="E285" s="73" t="s">
        <v>64</v>
      </c>
      <c r="F285" s="69">
        <v>594000</v>
      </c>
    </row>
    <row r="286" spans="1:6" ht="12.75">
      <c r="A286">
        <f t="shared" si="5"/>
        <v>284</v>
      </c>
      <c r="B286" s="71" t="s">
        <v>63</v>
      </c>
      <c r="C286" s="68">
        <v>6</v>
      </c>
      <c r="D286" s="80">
        <v>65</v>
      </c>
      <c r="E286" s="73" t="s">
        <v>65</v>
      </c>
      <c r="F286" s="69">
        <v>645000</v>
      </c>
    </row>
    <row r="287" spans="1:6" ht="12.75">
      <c r="A287">
        <f t="shared" si="5"/>
        <v>285</v>
      </c>
      <c r="B287" s="71" t="s">
        <v>66</v>
      </c>
      <c r="C287" s="68">
        <v>4</v>
      </c>
      <c r="D287" s="80">
        <v>80</v>
      </c>
      <c r="E287" s="73" t="s">
        <v>67</v>
      </c>
      <c r="F287" s="69">
        <v>40500</v>
      </c>
    </row>
    <row r="288" spans="1:6" ht="12.75">
      <c r="A288">
        <f t="shared" si="5"/>
        <v>286</v>
      </c>
      <c r="B288" s="71" t="s">
        <v>68</v>
      </c>
      <c r="C288" s="68">
        <v>5</v>
      </c>
      <c r="D288" s="80">
        <v>80</v>
      </c>
      <c r="E288" s="73" t="s">
        <v>69</v>
      </c>
      <c r="F288" s="69">
        <v>47000</v>
      </c>
    </row>
    <row r="289" spans="1:6" ht="12.75">
      <c r="A289">
        <f t="shared" si="5"/>
        <v>287</v>
      </c>
      <c r="B289" s="71" t="s">
        <v>70</v>
      </c>
      <c r="C289" s="68">
        <v>12</v>
      </c>
      <c r="D289" s="80">
        <v>80</v>
      </c>
      <c r="E289" s="73" t="s">
        <v>71</v>
      </c>
      <c r="F289" s="69">
        <v>74000</v>
      </c>
    </row>
    <row r="290" spans="1:6" ht="12.75">
      <c r="A290">
        <f t="shared" si="5"/>
        <v>288</v>
      </c>
      <c r="B290" s="71" t="s">
        <v>72</v>
      </c>
      <c r="C290" s="68">
        <v>8.2</v>
      </c>
      <c r="D290" s="80">
        <v>80</v>
      </c>
      <c r="E290" s="73" t="s">
        <v>67</v>
      </c>
      <c r="F290" s="69">
        <v>320000</v>
      </c>
    </row>
    <row r="291" spans="1:6" ht="12.75">
      <c r="A291">
        <f t="shared" si="5"/>
        <v>289</v>
      </c>
      <c r="B291" s="71" t="s">
        <v>73</v>
      </c>
      <c r="C291" s="68">
        <v>10.2</v>
      </c>
      <c r="D291" s="80">
        <v>80</v>
      </c>
      <c r="E291" s="73" t="s">
        <v>67</v>
      </c>
      <c r="F291" s="69">
        <v>180000</v>
      </c>
    </row>
    <row r="292" spans="1:6" ht="12.75">
      <c r="A292">
        <f t="shared" si="5"/>
        <v>290</v>
      </c>
      <c r="B292" s="62"/>
      <c r="C292" s="62"/>
      <c r="D292" s="62"/>
      <c r="E292" s="62"/>
      <c r="F292" s="62"/>
    </row>
    <row r="293" spans="1:6" ht="12.75">
      <c r="A293">
        <f t="shared" si="5"/>
        <v>291</v>
      </c>
      <c r="B293" s="62"/>
      <c r="C293" s="62"/>
      <c r="D293" s="62"/>
      <c r="E293" s="62"/>
      <c r="F293" s="62"/>
    </row>
    <row r="294" spans="1:6" ht="12.75">
      <c r="A294">
        <f t="shared" si="5"/>
        <v>292</v>
      </c>
      <c r="B294" s="62"/>
      <c r="C294" s="62"/>
      <c r="D294" s="62"/>
      <c r="E294" s="62"/>
      <c r="F294" s="62"/>
    </row>
    <row r="295" spans="1:6" ht="12.75">
      <c r="A295">
        <f t="shared" si="5"/>
        <v>293</v>
      </c>
      <c r="B295" s="62"/>
      <c r="C295" s="62"/>
      <c r="D295" s="62"/>
      <c r="E295" s="62"/>
      <c r="F295" s="62"/>
    </row>
    <row r="296" spans="1:6" ht="12.75">
      <c r="A296">
        <f t="shared" si="5"/>
        <v>294</v>
      </c>
      <c r="B296" s="62"/>
      <c r="C296" s="62"/>
      <c r="D296" s="62"/>
      <c r="E296" s="62"/>
      <c r="F296" s="62"/>
    </row>
    <row r="297" spans="1:6" ht="12.75">
      <c r="A297">
        <f t="shared" si="5"/>
        <v>295</v>
      </c>
      <c r="B297" s="62"/>
      <c r="C297" s="62"/>
      <c r="D297" s="62"/>
      <c r="E297" s="62"/>
      <c r="F297" s="62"/>
    </row>
    <row r="298" spans="1:6" ht="12.75">
      <c r="A298">
        <f t="shared" si="5"/>
        <v>296</v>
      </c>
      <c r="B298" s="62"/>
      <c r="C298" s="62"/>
      <c r="D298" s="62"/>
      <c r="E298" s="62"/>
      <c r="F298" s="62"/>
    </row>
    <row r="299" ht="12.75">
      <c r="A299">
        <f t="shared" si="5"/>
        <v>297</v>
      </c>
    </row>
    <row r="300" ht="12.75">
      <c r="A300">
        <f t="shared" si="5"/>
        <v>298</v>
      </c>
    </row>
    <row r="301" ht="12.75">
      <c r="A301">
        <f t="shared" si="5"/>
        <v>299</v>
      </c>
    </row>
    <row r="302" ht="12.75">
      <c r="A302">
        <f t="shared" si="5"/>
        <v>300</v>
      </c>
    </row>
    <row r="303" ht="12.75">
      <c r="A303">
        <f t="shared" si="5"/>
        <v>301</v>
      </c>
    </row>
    <row r="304" ht="12.75">
      <c r="A304">
        <f t="shared" si="5"/>
        <v>302</v>
      </c>
    </row>
    <row r="305" ht="12.75">
      <c r="A305">
        <f t="shared" si="5"/>
        <v>303</v>
      </c>
    </row>
    <row r="306" ht="12.75">
      <c r="A306">
        <f t="shared" si="5"/>
        <v>304</v>
      </c>
    </row>
    <row r="307" ht="12.75">
      <c r="A307">
        <f t="shared" si="5"/>
        <v>305</v>
      </c>
    </row>
    <row r="308" ht="12.75">
      <c r="A308">
        <f t="shared" si="5"/>
        <v>306</v>
      </c>
    </row>
    <row r="309" ht="12.75">
      <c r="A309">
        <f t="shared" si="5"/>
        <v>307</v>
      </c>
    </row>
    <row r="310" ht="12.75">
      <c r="A310">
        <f t="shared" si="5"/>
        <v>308</v>
      </c>
    </row>
    <row r="311" ht="12.75">
      <c r="A311">
        <f t="shared" si="5"/>
        <v>309</v>
      </c>
    </row>
    <row r="312" ht="12.75">
      <c r="A312">
        <f t="shared" si="5"/>
        <v>310</v>
      </c>
    </row>
    <row r="313" ht="12.75">
      <c r="A313">
        <f t="shared" si="5"/>
        <v>311</v>
      </c>
    </row>
    <row r="314" ht="12.75">
      <c r="A314">
        <f t="shared" si="5"/>
        <v>312</v>
      </c>
    </row>
    <row r="315" ht="12.75">
      <c r="A315">
        <f t="shared" si="5"/>
        <v>313</v>
      </c>
    </row>
    <row r="316" ht="12.75">
      <c r="A316">
        <f t="shared" si="5"/>
        <v>314</v>
      </c>
    </row>
    <row r="317" ht="12.75">
      <c r="A317">
        <f t="shared" si="5"/>
        <v>315</v>
      </c>
    </row>
    <row r="318" ht="12.75">
      <c r="A318">
        <f t="shared" si="5"/>
        <v>316</v>
      </c>
    </row>
    <row r="319" ht="12.75">
      <c r="A319">
        <f t="shared" si="5"/>
        <v>317</v>
      </c>
    </row>
    <row r="320" ht="12.75">
      <c r="A320">
        <f t="shared" si="5"/>
        <v>318</v>
      </c>
    </row>
    <row r="321" ht="12.75">
      <c r="A321">
        <f t="shared" si="5"/>
        <v>319</v>
      </c>
    </row>
    <row r="322" ht="12.75">
      <c r="A322">
        <f t="shared" si="5"/>
        <v>320</v>
      </c>
    </row>
    <row r="323" ht="12.75">
      <c r="A323">
        <f t="shared" si="5"/>
        <v>321</v>
      </c>
    </row>
    <row r="324" ht="12.75">
      <c r="A324">
        <f t="shared" si="5"/>
        <v>322</v>
      </c>
    </row>
    <row r="325" ht="12.75">
      <c r="A325">
        <f t="shared" si="5"/>
        <v>323</v>
      </c>
    </row>
    <row r="326" ht="12.75">
      <c r="A326">
        <f t="shared" si="5"/>
        <v>324</v>
      </c>
    </row>
    <row r="327" ht="12.75">
      <c r="A327">
        <f t="shared" si="5"/>
        <v>325</v>
      </c>
    </row>
    <row r="328" ht="12.75">
      <c r="A328">
        <f t="shared" si="5"/>
        <v>326</v>
      </c>
    </row>
    <row r="329" ht="12.75">
      <c r="A329">
        <f t="shared" si="5"/>
        <v>327</v>
      </c>
    </row>
    <row r="330" ht="12.75">
      <c r="A330">
        <f t="shared" si="5"/>
        <v>328</v>
      </c>
    </row>
    <row r="331" ht="12.75">
      <c r="A331">
        <f t="shared" si="5"/>
        <v>329</v>
      </c>
    </row>
    <row r="332" ht="12.75">
      <c r="A332">
        <f t="shared" si="5"/>
        <v>330</v>
      </c>
    </row>
    <row r="333" ht="12.75">
      <c r="A333">
        <f t="shared" si="5"/>
        <v>331</v>
      </c>
    </row>
    <row r="334" ht="12.75">
      <c r="A334">
        <f t="shared" si="5"/>
        <v>332</v>
      </c>
    </row>
    <row r="335" ht="12.75">
      <c r="A335">
        <f t="shared" si="5"/>
        <v>333</v>
      </c>
    </row>
    <row r="336" ht="12.75">
      <c r="A336">
        <f aca="true" t="shared" si="6" ref="A336:A399">A335+1</f>
        <v>334</v>
      </c>
    </row>
    <row r="337" ht="12.75">
      <c r="A337">
        <f t="shared" si="6"/>
        <v>335</v>
      </c>
    </row>
    <row r="338" ht="12.75">
      <c r="A338">
        <f t="shared" si="6"/>
        <v>336</v>
      </c>
    </row>
    <row r="339" ht="12.75">
      <c r="A339">
        <f t="shared" si="6"/>
        <v>337</v>
      </c>
    </row>
    <row r="340" ht="12.75">
      <c r="A340">
        <f t="shared" si="6"/>
        <v>338</v>
      </c>
    </row>
    <row r="341" ht="12.75">
      <c r="A341">
        <f t="shared" si="6"/>
        <v>339</v>
      </c>
    </row>
    <row r="342" ht="12.75">
      <c r="A342">
        <f t="shared" si="6"/>
        <v>340</v>
      </c>
    </row>
    <row r="343" ht="12.75">
      <c r="A343">
        <f t="shared" si="6"/>
        <v>341</v>
      </c>
    </row>
    <row r="344" ht="12.75">
      <c r="A344">
        <f t="shared" si="6"/>
        <v>342</v>
      </c>
    </row>
    <row r="345" ht="12.75">
      <c r="A345">
        <f t="shared" si="6"/>
        <v>343</v>
      </c>
    </row>
    <row r="346" ht="12.75">
      <c r="A346">
        <f t="shared" si="6"/>
        <v>344</v>
      </c>
    </row>
    <row r="347" ht="12.75">
      <c r="A347">
        <f t="shared" si="6"/>
        <v>345</v>
      </c>
    </row>
    <row r="348" ht="12.75">
      <c r="A348">
        <f t="shared" si="6"/>
        <v>346</v>
      </c>
    </row>
    <row r="349" ht="12.75">
      <c r="A349">
        <f t="shared" si="6"/>
        <v>347</v>
      </c>
    </row>
    <row r="350" ht="12.75">
      <c r="A350">
        <f t="shared" si="6"/>
        <v>348</v>
      </c>
    </row>
    <row r="351" ht="12.75">
      <c r="A351">
        <f t="shared" si="6"/>
        <v>349</v>
      </c>
    </row>
    <row r="352" ht="12.75">
      <c r="A352">
        <f t="shared" si="6"/>
        <v>350</v>
      </c>
    </row>
    <row r="353" ht="12.75">
      <c r="A353">
        <f t="shared" si="6"/>
        <v>351</v>
      </c>
    </row>
    <row r="354" ht="12.75">
      <c r="A354">
        <f t="shared" si="6"/>
        <v>352</v>
      </c>
    </row>
    <row r="355" ht="12.75">
      <c r="A355">
        <f t="shared" si="6"/>
        <v>353</v>
      </c>
    </row>
    <row r="356" ht="12.75">
      <c r="A356">
        <f t="shared" si="6"/>
        <v>354</v>
      </c>
    </row>
    <row r="357" ht="12.75">
      <c r="A357">
        <f t="shared" si="6"/>
        <v>355</v>
      </c>
    </row>
    <row r="358" ht="12.75">
      <c r="A358">
        <f t="shared" si="6"/>
        <v>356</v>
      </c>
    </row>
    <row r="359" ht="12.75">
      <c r="A359">
        <f t="shared" si="6"/>
        <v>357</v>
      </c>
    </row>
    <row r="360" ht="12.75">
      <c r="A360">
        <f t="shared" si="6"/>
        <v>358</v>
      </c>
    </row>
    <row r="361" ht="12.75">
      <c r="A361">
        <f t="shared" si="6"/>
        <v>359</v>
      </c>
    </row>
    <row r="362" ht="12.75">
      <c r="A362">
        <f t="shared" si="6"/>
        <v>360</v>
      </c>
    </row>
    <row r="363" ht="12.75">
      <c r="A363">
        <f t="shared" si="6"/>
        <v>361</v>
      </c>
    </row>
    <row r="364" ht="12.75">
      <c r="A364">
        <f t="shared" si="6"/>
        <v>362</v>
      </c>
    </row>
    <row r="365" ht="12.75">
      <c r="A365">
        <f t="shared" si="6"/>
        <v>363</v>
      </c>
    </row>
    <row r="366" ht="12.75">
      <c r="A366">
        <f t="shared" si="6"/>
        <v>364</v>
      </c>
    </row>
    <row r="367" ht="12.75">
      <c r="A367">
        <f t="shared" si="6"/>
        <v>365</v>
      </c>
    </row>
    <row r="368" ht="12.75">
      <c r="A368">
        <f t="shared" si="6"/>
        <v>366</v>
      </c>
    </row>
    <row r="369" ht="12.75">
      <c r="A369">
        <f t="shared" si="6"/>
        <v>367</v>
      </c>
    </row>
    <row r="370" ht="12.75">
      <c r="A370">
        <f t="shared" si="6"/>
        <v>368</v>
      </c>
    </row>
    <row r="371" ht="12.75">
      <c r="A371">
        <f t="shared" si="6"/>
        <v>369</v>
      </c>
    </row>
    <row r="372" ht="12.75">
      <c r="A372">
        <f t="shared" si="6"/>
        <v>370</v>
      </c>
    </row>
    <row r="373" ht="12.75">
      <c r="A373">
        <f t="shared" si="6"/>
        <v>371</v>
      </c>
    </row>
    <row r="374" ht="12.75">
      <c r="A374">
        <f t="shared" si="6"/>
        <v>372</v>
      </c>
    </row>
    <row r="375" ht="12.75">
      <c r="A375">
        <f t="shared" si="6"/>
        <v>373</v>
      </c>
    </row>
    <row r="376" ht="12.75">
      <c r="A376">
        <f t="shared" si="6"/>
        <v>374</v>
      </c>
    </row>
    <row r="377" ht="12.75">
      <c r="A377">
        <f t="shared" si="6"/>
        <v>375</v>
      </c>
    </row>
    <row r="378" ht="12.75">
      <c r="A378">
        <f t="shared" si="6"/>
        <v>376</v>
      </c>
    </row>
    <row r="379" ht="12.75">
      <c r="A379">
        <f t="shared" si="6"/>
        <v>377</v>
      </c>
    </row>
    <row r="380" ht="12.75">
      <c r="A380">
        <f t="shared" si="6"/>
        <v>378</v>
      </c>
    </row>
    <row r="381" ht="12.75">
      <c r="A381">
        <f t="shared" si="6"/>
        <v>379</v>
      </c>
    </row>
    <row r="382" ht="12.75">
      <c r="A382">
        <f t="shared" si="6"/>
        <v>380</v>
      </c>
    </row>
    <row r="383" ht="12.75">
      <c r="A383">
        <f t="shared" si="6"/>
        <v>381</v>
      </c>
    </row>
    <row r="384" ht="12.75">
      <c r="A384">
        <f t="shared" si="6"/>
        <v>382</v>
      </c>
    </row>
    <row r="385" ht="12.75">
      <c r="A385">
        <f t="shared" si="6"/>
        <v>383</v>
      </c>
    </row>
    <row r="386" ht="12.75">
      <c r="A386">
        <f t="shared" si="6"/>
        <v>384</v>
      </c>
    </row>
    <row r="387" ht="12.75">
      <c r="A387">
        <f t="shared" si="6"/>
        <v>385</v>
      </c>
    </row>
    <row r="388" ht="12.75">
      <c r="A388">
        <f t="shared" si="6"/>
        <v>386</v>
      </c>
    </row>
    <row r="389" ht="12.75">
      <c r="A389">
        <f t="shared" si="6"/>
        <v>387</v>
      </c>
    </row>
    <row r="390" ht="12.75">
      <c r="A390">
        <f t="shared" si="6"/>
        <v>388</v>
      </c>
    </row>
    <row r="391" ht="12.75">
      <c r="A391">
        <f t="shared" si="6"/>
        <v>389</v>
      </c>
    </row>
    <row r="392" ht="12.75">
      <c r="A392">
        <f t="shared" si="6"/>
        <v>390</v>
      </c>
    </row>
    <row r="393" ht="12.75">
      <c r="A393">
        <f t="shared" si="6"/>
        <v>391</v>
      </c>
    </row>
    <row r="394" ht="12.75">
      <c r="A394">
        <f t="shared" si="6"/>
        <v>392</v>
      </c>
    </row>
    <row r="395" ht="12.75">
      <c r="A395">
        <f t="shared" si="6"/>
        <v>393</v>
      </c>
    </row>
    <row r="396" ht="12.75">
      <c r="A396">
        <f t="shared" si="6"/>
        <v>394</v>
      </c>
    </row>
    <row r="397" ht="12.75">
      <c r="A397">
        <f t="shared" si="6"/>
        <v>395</v>
      </c>
    </row>
    <row r="398" ht="12.75">
      <c r="A398">
        <f t="shared" si="6"/>
        <v>396</v>
      </c>
    </row>
    <row r="399" ht="12.75">
      <c r="A399">
        <f t="shared" si="6"/>
        <v>397</v>
      </c>
    </row>
    <row r="400" ht="12.75">
      <c r="A400">
        <f aca="true" t="shared" si="7" ref="A400:A427">A399+1</f>
        <v>398</v>
      </c>
    </row>
    <row r="401" ht="12.75">
      <c r="A401">
        <f t="shared" si="7"/>
        <v>399</v>
      </c>
    </row>
    <row r="402" ht="12.75">
      <c r="A402">
        <f t="shared" si="7"/>
        <v>400</v>
      </c>
    </row>
    <row r="403" ht="12.75">
      <c r="A403">
        <f t="shared" si="7"/>
        <v>401</v>
      </c>
    </row>
    <row r="404" ht="12.75">
      <c r="A404">
        <f t="shared" si="7"/>
        <v>402</v>
      </c>
    </row>
    <row r="405" ht="12.75">
      <c r="A405">
        <f t="shared" si="7"/>
        <v>403</v>
      </c>
    </row>
    <row r="406" ht="12.75">
      <c r="A406">
        <f t="shared" si="7"/>
        <v>404</v>
      </c>
    </row>
    <row r="407" ht="12.75">
      <c r="A407">
        <f t="shared" si="7"/>
        <v>405</v>
      </c>
    </row>
    <row r="408" ht="12.75">
      <c r="A408">
        <f t="shared" si="7"/>
        <v>406</v>
      </c>
    </row>
    <row r="409" ht="12.75">
      <c r="A409">
        <f t="shared" si="7"/>
        <v>407</v>
      </c>
    </row>
    <row r="410" ht="12.75">
      <c r="A410">
        <f t="shared" si="7"/>
        <v>408</v>
      </c>
    </row>
    <row r="411" ht="12.75">
      <c r="A411">
        <f t="shared" si="7"/>
        <v>409</v>
      </c>
    </row>
    <row r="412" ht="12.75">
      <c r="A412">
        <f t="shared" si="7"/>
        <v>410</v>
      </c>
    </row>
    <row r="413" ht="12.75">
      <c r="A413">
        <f t="shared" si="7"/>
        <v>411</v>
      </c>
    </row>
    <row r="414" ht="12.75">
      <c r="A414">
        <f t="shared" si="7"/>
        <v>412</v>
      </c>
    </row>
    <row r="415" ht="12.75">
      <c r="A415">
        <f t="shared" si="7"/>
        <v>413</v>
      </c>
    </row>
    <row r="416" ht="12.75">
      <c r="A416">
        <f t="shared" si="7"/>
        <v>414</v>
      </c>
    </row>
    <row r="417" ht="12.75">
      <c r="A417">
        <f t="shared" si="7"/>
        <v>415</v>
      </c>
    </row>
    <row r="418" ht="12.75">
      <c r="A418">
        <f t="shared" si="7"/>
        <v>416</v>
      </c>
    </row>
    <row r="419" ht="12.75">
      <c r="A419">
        <f t="shared" si="7"/>
        <v>417</v>
      </c>
    </row>
    <row r="420" ht="12.75">
      <c r="A420">
        <f t="shared" si="7"/>
        <v>418</v>
      </c>
    </row>
    <row r="421" ht="12.75">
      <c r="A421">
        <f t="shared" si="7"/>
        <v>419</v>
      </c>
    </row>
    <row r="422" ht="12.75">
      <c r="A422">
        <f t="shared" si="7"/>
        <v>420</v>
      </c>
    </row>
    <row r="423" ht="12.75">
      <c r="A423">
        <f t="shared" si="7"/>
        <v>421</v>
      </c>
    </row>
    <row r="424" ht="12.75">
      <c r="A424">
        <f t="shared" si="7"/>
        <v>422</v>
      </c>
    </row>
    <row r="425" ht="12.75">
      <c r="A425">
        <f t="shared" si="7"/>
        <v>423</v>
      </c>
    </row>
    <row r="426" ht="12.75">
      <c r="A426">
        <f t="shared" si="7"/>
        <v>424</v>
      </c>
    </row>
    <row r="427" ht="12.75">
      <c r="A427">
        <f t="shared" si="7"/>
        <v>425</v>
      </c>
    </row>
    <row r="742" spans="2:5" ht="12.75">
      <c r="B742" s="12"/>
      <c r="C742" t="s">
        <v>74</v>
      </c>
      <c r="D742" t="s">
        <v>75</v>
      </c>
      <c r="E742" t="s">
        <v>157</v>
      </c>
    </row>
    <row r="743" spans="1:5" ht="12.75">
      <c r="A743">
        <v>1</v>
      </c>
      <c r="B743" t="s">
        <v>151</v>
      </c>
      <c r="E743">
        <v>50</v>
      </c>
    </row>
    <row r="744" spans="1:5" ht="12.75">
      <c r="A744">
        <f>A743+1</f>
        <v>2</v>
      </c>
      <c r="B744" s="11" t="s">
        <v>77</v>
      </c>
      <c r="C744">
        <f>21.3+0.965*Redskapskalkyl!$F$20</f>
        <v>40.6</v>
      </c>
      <c r="E744">
        <v>50</v>
      </c>
    </row>
    <row r="745" spans="1:5" ht="12.75">
      <c r="A745">
        <f aca="true" t="shared" si="8" ref="A745:A757">A744+1</f>
        <v>3</v>
      </c>
      <c r="B745" s="13" t="s">
        <v>76</v>
      </c>
      <c r="C745">
        <f>21.3+0.965*Redskapskalkyl!$F$20</f>
        <v>40.6</v>
      </c>
      <c r="E745">
        <v>50</v>
      </c>
    </row>
    <row r="746" spans="1:5" ht="12.75">
      <c r="A746">
        <f t="shared" si="8"/>
        <v>4</v>
      </c>
      <c r="B746" s="13" t="s">
        <v>94</v>
      </c>
      <c r="C746">
        <f>24.5+1.1*Redskapskalkyl!$F$20</f>
        <v>46.5</v>
      </c>
      <c r="E746">
        <v>50</v>
      </c>
    </row>
    <row r="747" spans="1:5" ht="12.75">
      <c r="A747">
        <f t="shared" si="8"/>
        <v>5</v>
      </c>
      <c r="B747" s="13" t="s">
        <v>123</v>
      </c>
      <c r="C747">
        <f>29.8+1.36*Redskapskalkyl!$F$20</f>
        <v>57</v>
      </c>
      <c r="E747">
        <v>50</v>
      </c>
    </row>
    <row r="748" spans="1:5" ht="12.75">
      <c r="A748">
        <f t="shared" si="8"/>
        <v>6</v>
      </c>
      <c r="B748" s="13" t="s">
        <v>152</v>
      </c>
      <c r="C748">
        <f>29.8+1.36*Redskapskalkyl!$F$20</f>
        <v>57</v>
      </c>
      <c r="E748">
        <v>50</v>
      </c>
    </row>
    <row r="749" spans="1:5" ht="12.75">
      <c r="A749">
        <f t="shared" si="8"/>
        <v>7</v>
      </c>
      <c r="B749" s="11" t="s">
        <v>27</v>
      </c>
      <c r="D749">
        <v>3.4</v>
      </c>
      <c r="E749">
        <v>100</v>
      </c>
    </row>
    <row r="750" spans="1:5" ht="12.75">
      <c r="A750">
        <f t="shared" si="8"/>
        <v>8</v>
      </c>
      <c r="B750" s="13" t="s">
        <v>155</v>
      </c>
      <c r="D750">
        <v>2.5</v>
      </c>
      <c r="E750">
        <v>50</v>
      </c>
    </row>
    <row r="751" spans="1:5" ht="12.75">
      <c r="A751">
        <f t="shared" si="8"/>
        <v>9</v>
      </c>
      <c r="B751" s="13" t="s">
        <v>156</v>
      </c>
      <c r="D751">
        <v>6</v>
      </c>
      <c r="E751">
        <v>50</v>
      </c>
    </row>
    <row r="752" spans="1:5" ht="12.75">
      <c r="A752">
        <f t="shared" si="8"/>
        <v>10</v>
      </c>
      <c r="B752" s="13" t="s">
        <v>32</v>
      </c>
      <c r="D752">
        <v>1</v>
      </c>
      <c r="E752">
        <v>50</v>
      </c>
    </row>
    <row r="753" spans="1:2" ht="12.75">
      <c r="A753">
        <f t="shared" si="8"/>
        <v>11</v>
      </c>
      <c r="B753" s="13" t="s">
        <v>232</v>
      </c>
    </row>
    <row r="754" spans="1:5" ht="12.75">
      <c r="A754">
        <f t="shared" si="8"/>
        <v>12</v>
      </c>
      <c r="B754" s="13" t="s">
        <v>95</v>
      </c>
      <c r="D754">
        <v>1</v>
      </c>
      <c r="E754">
        <v>50</v>
      </c>
    </row>
    <row r="755" spans="1:5" ht="12.75">
      <c r="A755">
        <f t="shared" si="8"/>
        <v>13</v>
      </c>
      <c r="B755" s="13" t="s">
        <v>52</v>
      </c>
      <c r="D755">
        <v>1</v>
      </c>
      <c r="E755">
        <v>50</v>
      </c>
    </row>
    <row r="756" spans="1:5" ht="12.75">
      <c r="A756">
        <f t="shared" si="8"/>
        <v>14</v>
      </c>
      <c r="B756" s="13" t="s">
        <v>58</v>
      </c>
      <c r="D756">
        <v>2</v>
      </c>
      <c r="E756">
        <v>50</v>
      </c>
    </row>
    <row r="757" spans="1:2" ht="12.75">
      <c r="A757">
        <f t="shared" si="8"/>
        <v>15</v>
      </c>
      <c r="B757" s="13" t="s">
        <v>61</v>
      </c>
    </row>
    <row r="758" ht="12.75">
      <c r="B758" s="14"/>
    </row>
    <row r="759" ht="12.75">
      <c r="B759" s="14"/>
    </row>
    <row r="760" ht="12.75">
      <c r="B760" s="14"/>
    </row>
    <row r="761" ht="12.75">
      <c r="B761" s="14"/>
    </row>
    <row r="762" ht="12.75">
      <c r="B762" s="14"/>
    </row>
    <row r="763" ht="12.75">
      <c r="B763" s="14"/>
    </row>
  </sheetData>
  <sheetProtection/>
  <printOptions/>
  <pageMargins left="0.75" right="0.75" top="1" bottom="1" header="0.5" footer="0.5"/>
  <pageSetup horizontalDpi="600" verticalDpi="600"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JB /SLU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Joharv</dc:creator>
  <cp:keywords/>
  <dc:description/>
  <cp:lastModifiedBy>Microsoft Office User</cp:lastModifiedBy>
  <cp:lastPrinted>2004-12-15T09:23:22Z</cp:lastPrinted>
  <dcterms:created xsi:type="dcterms:W3CDTF">2004-10-11T08:32:36Z</dcterms:created>
  <dcterms:modified xsi:type="dcterms:W3CDTF">2016-06-28T06:36:28Z</dcterms:modified>
  <cp:category/>
  <cp:version/>
  <cp:contentType/>
  <cp:contentStatus/>
</cp:coreProperties>
</file>